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tang\Dropbox\2019 Work File\CCIM 2019\CI 102 Rewrite 2019\Case Answer Data\"/>
    </mc:Choice>
  </mc:AlternateContent>
  <xr:revisionPtr revIDLastSave="0" documentId="8_{C2A46125-5610-4ED7-A2DA-B02F54126D26}" xr6:coauthVersionLast="43" xr6:coauthVersionMax="43" xr10:uidLastSave="{00000000-0000-0000-0000-000000000000}"/>
  <bookViews>
    <workbookView xWindow="28680" yWindow="-120" windowWidth="19440" windowHeight="15000" firstSheet="2" activeTab="4" xr2:uid="{00000000-000D-0000-FFFF-FFFF00000000}"/>
  </bookViews>
  <sheets>
    <sheet name="National Base Year" sheetId="1" r:id="rId1"/>
    <sheet name="National Current Year" sheetId="4" r:id="rId2"/>
    <sheet name="Local Base Year" sheetId="5" r:id="rId3"/>
    <sheet name="Local Current Year" sheetId="2" r:id="rId4"/>
    <sheet name="Shift Share" sheetId="3" r:id="rId5"/>
    <sheet name="Comparison Chart" sheetId="8" r:id="rId6"/>
    <sheet name="Sheet9" sheetId="9" state="hidden" r:id="rId7"/>
    <sheet name="ESRI_MAPINFO_SHEET" sheetId="10" state="veryHidden" r:id="rId8"/>
  </sheets>
  <definedNames>
    <definedName name="_xlnm.Print_Area" localSheetId="4">'Shift Share'!$A$1:$T$26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2" i="3" l="1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I22" i="3" l="1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E22" i="2"/>
  <c r="E22" i="5"/>
  <c r="E26" i="4"/>
  <c r="E22" i="1"/>
  <c r="F10" i="3" l="1"/>
  <c r="F18" i="3"/>
  <c r="F7" i="3"/>
  <c r="F15" i="3"/>
  <c r="F20" i="3"/>
  <c r="F4" i="3"/>
  <c r="F12" i="3"/>
  <c r="F5" i="3"/>
  <c r="F13" i="3"/>
  <c r="F21" i="3"/>
  <c r="F6" i="3"/>
  <c r="F14" i="3"/>
  <c r="F22" i="3"/>
  <c r="K22" i="3"/>
  <c r="K4" i="3"/>
  <c r="K5" i="3"/>
  <c r="K13" i="3"/>
  <c r="K21" i="3"/>
  <c r="K6" i="3"/>
  <c r="K14" i="3"/>
  <c r="B23" i="3"/>
  <c r="C7" i="3" s="1"/>
  <c r="K15" i="3"/>
  <c r="K16" i="3"/>
  <c r="F3" i="3"/>
  <c r="F11" i="3"/>
  <c r="F19" i="3"/>
  <c r="I23" i="3"/>
  <c r="N18" i="3"/>
  <c r="P8" i="3"/>
  <c r="N3" i="3"/>
  <c r="N19" i="3"/>
  <c r="P17" i="3"/>
  <c r="K7" i="3"/>
  <c r="D23" i="3"/>
  <c r="F8" i="3"/>
  <c r="F16" i="3"/>
  <c r="N4" i="3"/>
  <c r="N12" i="3"/>
  <c r="N20" i="3"/>
  <c r="P10" i="3"/>
  <c r="P18" i="3"/>
  <c r="K8" i="3"/>
  <c r="N11" i="3"/>
  <c r="P9" i="3"/>
  <c r="F9" i="3"/>
  <c r="F17" i="3"/>
  <c r="N5" i="3"/>
  <c r="N13" i="3"/>
  <c r="N21" i="3"/>
  <c r="P3" i="3"/>
  <c r="P11" i="3"/>
  <c r="P19" i="3"/>
  <c r="K9" i="3"/>
  <c r="K17" i="3"/>
  <c r="N10" i="3"/>
  <c r="N9" i="3"/>
  <c r="P16" i="3"/>
  <c r="N6" i="3"/>
  <c r="N22" i="3"/>
  <c r="P12" i="3"/>
  <c r="K18" i="3"/>
  <c r="N7" i="3"/>
  <c r="N15" i="3"/>
  <c r="G23" i="3"/>
  <c r="P5" i="3"/>
  <c r="P13" i="3"/>
  <c r="P21" i="3"/>
  <c r="K11" i="3"/>
  <c r="K19" i="3"/>
  <c r="N17" i="3"/>
  <c r="P15" i="3"/>
  <c r="N14" i="3"/>
  <c r="P4" i="3"/>
  <c r="P20" i="3"/>
  <c r="K10" i="3"/>
  <c r="N8" i="3"/>
  <c r="N16" i="3"/>
  <c r="P6" i="3"/>
  <c r="P14" i="3"/>
  <c r="P22" i="3"/>
  <c r="K3" i="3"/>
  <c r="K12" i="3"/>
  <c r="K20" i="3"/>
  <c r="P7" i="3"/>
  <c r="Q3" i="3" l="1"/>
  <c r="R3" i="3" s="1"/>
  <c r="S3" i="3" s="1"/>
  <c r="C18" i="3"/>
  <c r="J13" i="3"/>
  <c r="M13" i="3"/>
  <c r="C4" i="3"/>
  <c r="C9" i="3"/>
  <c r="L13" i="3"/>
  <c r="C21" i="3"/>
  <c r="C12" i="3"/>
  <c r="C5" i="3"/>
  <c r="C8" i="3"/>
  <c r="C10" i="3"/>
  <c r="C22" i="3"/>
  <c r="C14" i="3"/>
  <c r="C11" i="3"/>
  <c r="C3" i="3"/>
  <c r="C16" i="3"/>
  <c r="H18" i="3"/>
  <c r="S26" i="3"/>
  <c r="H20" i="3"/>
  <c r="L18" i="3"/>
  <c r="C15" i="3"/>
  <c r="L14" i="3"/>
  <c r="L12" i="3"/>
  <c r="L16" i="3"/>
  <c r="M6" i="3"/>
  <c r="M7" i="3"/>
  <c r="L10" i="3"/>
  <c r="J9" i="3"/>
  <c r="J15" i="3"/>
  <c r="H12" i="3"/>
  <c r="J21" i="3"/>
  <c r="Q15" i="3"/>
  <c r="J17" i="3"/>
  <c r="J22" i="3"/>
  <c r="J7" i="3"/>
  <c r="Q7" i="3"/>
  <c r="Q22" i="3"/>
  <c r="R22" i="3" s="1"/>
  <c r="J12" i="3"/>
  <c r="J16" i="3"/>
  <c r="Q11" i="3"/>
  <c r="R11" i="3" s="1"/>
  <c r="S11" i="3" s="1"/>
  <c r="J8" i="3"/>
  <c r="H5" i="3"/>
  <c r="J4" i="3"/>
  <c r="C19" i="3"/>
  <c r="C6" i="3"/>
  <c r="C20" i="3"/>
  <c r="C17" i="3"/>
  <c r="E5" i="3"/>
  <c r="C13" i="3"/>
  <c r="Q18" i="3"/>
  <c r="E13" i="3"/>
  <c r="L3" i="3"/>
  <c r="Q14" i="3"/>
  <c r="R14" i="3" s="1"/>
  <c r="S14" i="3" s="1"/>
  <c r="M16" i="3"/>
  <c r="L17" i="3"/>
  <c r="Q21" i="3"/>
  <c r="L15" i="3"/>
  <c r="Q12" i="3"/>
  <c r="Q16" i="3"/>
  <c r="R16" i="3" s="1"/>
  <c r="S16" i="3" s="1"/>
  <c r="M5" i="3"/>
  <c r="M11" i="3"/>
  <c r="Q10" i="3"/>
  <c r="M4" i="3"/>
  <c r="Q17" i="3"/>
  <c r="J3" i="3"/>
  <c r="J19" i="3"/>
  <c r="J18" i="3"/>
  <c r="J10" i="3"/>
  <c r="J11" i="3"/>
  <c r="E16" i="3"/>
  <c r="E6" i="3"/>
  <c r="Q9" i="3"/>
  <c r="R9" i="3" s="1"/>
  <c r="S9" i="3" s="1"/>
  <c r="H6" i="3"/>
  <c r="H4" i="3"/>
  <c r="H14" i="3"/>
  <c r="H7" i="3"/>
  <c r="H22" i="3"/>
  <c r="H16" i="3"/>
  <c r="H15" i="3"/>
  <c r="H8" i="3"/>
  <c r="M10" i="3"/>
  <c r="M18" i="3"/>
  <c r="E8" i="3"/>
  <c r="L8" i="3"/>
  <c r="Q4" i="3"/>
  <c r="R4" i="3" s="1"/>
  <c r="S4" i="3" s="1"/>
  <c r="M15" i="3"/>
  <c r="H19" i="3"/>
  <c r="L5" i="3"/>
  <c r="L11" i="3"/>
  <c r="L4" i="3"/>
  <c r="E20" i="3"/>
  <c r="J20" i="3"/>
  <c r="E14" i="3"/>
  <c r="E22" i="3"/>
  <c r="J5" i="3"/>
  <c r="E7" i="3"/>
  <c r="E11" i="3"/>
  <c r="E3" i="3"/>
  <c r="E15" i="3"/>
  <c r="E18" i="3"/>
  <c r="E19" i="3"/>
  <c r="E10" i="3"/>
  <c r="Q20" i="3"/>
  <c r="R20" i="3" s="1"/>
  <c r="S20" i="3" s="1"/>
  <c r="Q6" i="3"/>
  <c r="R6" i="3" s="1"/>
  <c r="S6" i="3" s="1"/>
  <c r="H11" i="3"/>
  <c r="M21" i="3"/>
  <c r="E4" i="3"/>
  <c r="H21" i="3"/>
  <c r="M22" i="3"/>
  <c r="L9" i="3"/>
  <c r="Q19" i="3"/>
  <c r="R19" i="3" s="1"/>
  <c r="S19" i="3" s="1"/>
  <c r="L21" i="3"/>
  <c r="E12" i="3"/>
  <c r="L20" i="3"/>
  <c r="M19" i="3"/>
  <c r="Q8" i="3"/>
  <c r="R8" i="3" s="1"/>
  <c r="S8" i="3" s="1"/>
  <c r="H17" i="3"/>
  <c r="H9" i="3"/>
  <c r="J14" i="3"/>
  <c r="M3" i="3"/>
  <c r="L6" i="3"/>
  <c r="M17" i="3"/>
  <c r="Q13" i="3"/>
  <c r="R13" i="3" s="1"/>
  <c r="S13" i="3" s="1"/>
  <c r="M20" i="3"/>
  <c r="H3" i="3"/>
  <c r="M8" i="3"/>
  <c r="H13" i="3"/>
  <c r="M14" i="3"/>
  <c r="Q5" i="3"/>
  <c r="R5" i="3" s="1"/>
  <c r="S5" i="3" s="1"/>
  <c r="L7" i="3"/>
  <c r="L22" i="3"/>
  <c r="M9" i="3"/>
  <c r="M12" i="3"/>
  <c r="L19" i="3"/>
  <c r="H10" i="3"/>
  <c r="E17" i="3"/>
  <c r="J6" i="3"/>
  <c r="E9" i="3"/>
  <c r="E21" i="3"/>
  <c r="R18" i="3" l="1"/>
  <c r="S18" i="3" s="1"/>
  <c r="R17" i="3"/>
  <c r="S17" i="3" s="1"/>
  <c r="R21" i="3"/>
  <c r="S21" i="3" s="1"/>
  <c r="R15" i="3"/>
  <c r="S15" i="3" s="1"/>
  <c r="R10" i="3"/>
  <c r="S10" i="3" s="1"/>
  <c r="R7" i="3"/>
  <c r="S7" i="3" s="1"/>
  <c r="R12" i="3"/>
  <c r="S12" i="3" s="1"/>
  <c r="O18" i="3"/>
  <c r="O16" i="3"/>
  <c r="O13" i="3"/>
  <c r="O12" i="3"/>
  <c r="C23" i="3"/>
  <c r="O7" i="3"/>
  <c r="O14" i="3"/>
  <c r="O3" i="3"/>
  <c r="O10" i="3"/>
  <c r="O6" i="3"/>
  <c r="O11" i="3"/>
  <c r="O21" i="3"/>
  <c r="O5" i="3"/>
  <c r="O15" i="3"/>
  <c r="O9" i="3"/>
  <c r="O22" i="3"/>
  <c r="J23" i="3"/>
  <c r="H23" i="3"/>
  <c r="O17" i="3"/>
  <c r="O20" i="3"/>
  <c r="E23" i="3"/>
  <c r="O8" i="3"/>
  <c r="O19" i="3"/>
  <c r="O4" i="3"/>
  <c r="S24" i="3" l="1"/>
  <c r="T24" i="3" s="1"/>
  <c r="S25" i="3" l="1"/>
</calcChain>
</file>

<file path=xl/sharedStrings.xml><?xml version="1.0" encoding="utf-8"?>
<sst xmlns="http://schemas.openxmlformats.org/spreadsheetml/2006/main" count="185" uniqueCount="75">
  <si>
    <t>Total Employment US by Sector</t>
  </si>
  <si>
    <t>Plus</t>
  </si>
  <si>
    <t>Industry</t>
  </si>
  <si>
    <t>% Total</t>
  </si>
  <si>
    <t>%Change</t>
  </si>
  <si>
    <t>NAICS 11 Agriculture, forestry, fishing and hunting</t>
  </si>
  <si>
    <t>NAICS 21 Mining, quarrying, and oil and gas extraction</t>
  </si>
  <si>
    <t>NAICS 22 Utilities</t>
  </si>
  <si>
    <t>NAICS 23 Construction</t>
  </si>
  <si>
    <t>NAICS 31-33 Manufacturing</t>
  </si>
  <si>
    <t>NAICS 42 Wholesale trade</t>
  </si>
  <si>
    <t>NAICS 44-45 Retail trade</t>
  </si>
  <si>
    <t>NAICS 54 Professional and technical services</t>
  </si>
  <si>
    <t>NAICS 55 Management of companies and enterprises</t>
  </si>
  <si>
    <t>NAICS 56 Administrative and waste services</t>
  </si>
  <si>
    <t>NAICS 61 Educational services</t>
  </si>
  <si>
    <t>NAICS 62 Health care and social assistance</t>
  </si>
  <si>
    <t>NAICS 48-49 Transportation and warehousing</t>
  </si>
  <si>
    <t>NAICS 51 Information</t>
  </si>
  <si>
    <t>NAICS 52 Finance and insurance</t>
  </si>
  <si>
    <t>NAICS 53 Real estate and rental and leasing</t>
  </si>
  <si>
    <t>NAICS 71 Arts, entertainment, and recreation</t>
  </si>
  <si>
    <t>NAICS 72 Accommodation and food services</t>
  </si>
  <si>
    <t>NAICS 81 Other services, except public administration</t>
  </si>
  <si>
    <t>NAICS 99 Unclassified</t>
  </si>
  <si>
    <t>Base Industry: Total, all industries</t>
  </si>
  <si>
    <r>
      <t xml:space="preserve">Equals  </t>
    </r>
    <r>
      <rPr>
        <b/>
        <sz val="11"/>
        <color rgb="FF0070C0"/>
        <rFont val="Calibri"/>
        <family val="2"/>
        <scheme val="minor"/>
      </rPr>
      <t>AG</t>
    </r>
  </si>
  <si>
    <r>
      <rPr>
        <b/>
        <sz val="11"/>
        <color rgb="FFC00000"/>
        <rFont val="Calibri"/>
        <family val="2"/>
        <scheme val="minor"/>
      </rPr>
      <t>NS/NG</t>
    </r>
    <r>
      <rPr>
        <b/>
        <sz val="11"/>
        <color rgb="FF0070C0"/>
        <rFont val="Calibri"/>
        <family val="2"/>
        <scheme val="minor"/>
      </rPr>
      <t xml:space="preserve">    National Share/      Growth</t>
    </r>
  </si>
  <si>
    <r>
      <rPr>
        <b/>
        <sz val="11"/>
        <color rgb="FFC00000"/>
        <rFont val="Calibri"/>
        <family val="2"/>
        <scheme val="minor"/>
      </rPr>
      <t>IM</t>
    </r>
    <r>
      <rPr>
        <b/>
        <sz val="11"/>
        <color rgb="FF0070C0"/>
        <rFont val="Calibri"/>
        <family val="2"/>
        <scheme val="minor"/>
      </rPr>
      <t xml:space="preserve">            Industry     Mix</t>
    </r>
  </si>
  <si>
    <r>
      <rPr>
        <b/>
        <sz val="11"/>
        <color rgb="FFC00000"/>
        <rFont val="Calibri"/>
        <family val="2"/>
        <scheme val="minor"/>
      </rPr>
      <t>RS</t>
    </r>
    <r>
      <rPr>
        <b/>
        <sz val="11"/>
        <color rgb="FF0070C0"/>
        <rFont val="Calibri"/>
        <family val="2"/>
        <scheme val="minor"/>
      </rPr>
      <t xml:space="preserve">     Regional Shift</t>
    </r>
  </si>
  <si>
    <t>Total</t>
  </si>
  <si>
    <t>NAICS Sector</t>
  </si>
  <si>
    <t>Quarterly Establisments</t>
  </si>
  <si>
    <t>Total Qurerly Wages</t>
  </si>
  <si>
    <t>Average Weekly Wage</t>
  </si>
  <si>
    <t>December Employment LQ</t>
  </si>
  <si>
    <t>Total Quraterly Wages LQ</t>
  </si>
  <si>
    <t>TOTAL</t>
  </si>
  <si>
    <t>LQ Current Year</t>
  </si>
  <si>
    <t xml:space="preserve">                % Change</t>
  </si>
  <si>
    <t xml:space="preserve">Calculation Verification  Employment            </t>
  </si>
  <si>
    <r>
      <rPr>
        <b/>
        <sz val="11"/>
        <color rgb="FFC00000"/>
        <rFont val="Calibri"/>
        <family val="2"/>
        <scheme val="minor"/>
      </rPr>
      <t xml:space="preserve">AG </t>
    </r>
    <r>
      <rPr>
        <b/>
        <sz val="11"/>
        <color rgb="FF0070C0"/>
        <rFont val="Calibri"/>
        <family val="2"/>
        <scheme val="minor"/>
      </rPr>
      <t xml:space="preserve">                         Total Change in Employment           </t>
    </r>
  </si>
  <si>
    <t xml:space="preserve">Total Employment by Sector </t>
  </si>
  <si>
    <t>Total Basic</t>
  </si>
  <si>
    <t>%  Basic Employees</t>
  </si>
  <si>
    <t>Number Basic Employees</t>
  </si>
  <si>
    <t>EBM</t>
  </si>
  <si>
    <t>PER</t>
  </si>
  <si>
    <t>April Employment</t>
  </si>
  <si>
    <t>May Employment</t>
  </si>
  <si>
    <t xml:space="preserve">June 2018 Employment </t>
  </si>
  <si>
    <t xml:space="preserve"> 2014  Base Year              U.S. TOTAL</t>
  </si>
  <si>
    <t xml:space="preserve">  Current Year 2018  U.S. TOTAL</t>
  </si>
  <si>
    <t>Base Year  2014</t>
  </si>
  <si>
    <t xml:space="preserve">2018 Current Year     </t>
  </si>
  <si>
    <t>Insert Current</t>
  </si>
  <si>
    <t>Year Poulation</t>
  </si>
  <si>
    <t>Quarterly</t>
  </si>
  <si>
    <t>Establishments</t>
  </si>
  <si>
    <t>July</t>
  </si>
  <si>
    <t>Employment</t>
  </si>
  <si>
    <t>August</t>
  </si>
  <si>
    <t>September</t>
  </si>
  <si>
    <t>Wages</t>
  </si>
  <si>
    <t>Average</t>
  </si>
  <si>
    <t>Weekly</t>
  </si>
  <si>
    <t>Wage</t>
  </si>
  <si>
    <t>Location</t>
  </si>
  <si>
    <t>Quotient</t>
  </si>
  <si>
    <t>Quotien</t>
  </si>
  <si>
    <t>July Employment</t>
  </si>
  <si>
    <t>August Employment</t>
  </si>
  <si>
    <t xml:space="preserve">September 2014  Employment </t>
  </si>
  <si>
    <t xml:space="preserve">September 2014 Employment </t>
  </si>
  <si>
    <t>AICS 11 Agriculture, forestry, fishing and hunting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</si>
</sst>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_);[Red]\(0\)"/>
    <numFmt numFmtId="165" formatCode="0.00_);[Red]\(0.0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right"/>
    </xf>
    <xf numFmtId="3" fontId="0" fillId="0" borderId="0" xfId="0" quotePrefix="1" applyNumberFormat="1"/>
    <xf numFmtId="0" fontId="0" fillId="0" borderId="0" xfId="0" quotePrefix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38" fontId="0" fillId="0" borderId="0" xfId="0" applyNumberFormat="1"/>
    <xf numFmtId="0" fontId="1" fillId="2" borderId="0" xfId="0" applyFont="1" applyFill="1" applyAlignment="1">
      <alignment horizontal="center" wrapText="1"/>
    </xf>
    <xf numFmtId="10" fontId="3" fillId="0" borderId="0" xfId="0" quotePrefix="1" applyNumberFormat="1" applyFont="1" applyAlignment="1">
      <alignment horizontal="center"/>
    </xf>
    <xf numFmtId="10" fontId="2" fillId="0" borderId="0" xfId="0" quotePrefix="1" applyNumberFormat="1" applyFont="1" applyAlignment="1">
      <alignment horizontal="center"/>
    </xf>
    <xf numFmtId="10" fontId="3" fillId="0" borderId="0" xfId="0" quotePrefix="1" applyNumberFormat="1" applyFont="1" applyAlignment="1">
      <alignment horizontal="center" wrapText="1"/>
    </xf>
    <xf numFmtId="10" fontId="4" fillId="0" borderId="0" xfId="0" quotePrefix="1" applyNumberFormat="1" applyFont="1" applyAlignment="1">
      <alignment horizontal="center"/>
    </xf>
    <xf numFmtId="38" fontId="6" fillId="0" borderId="0" xfId="0" applyNumberFormat="1" applyFont="1" applyAlignment="1">
      <alignment horizontal="center" wrapText="1"/>
    </xf>
    <xf numFmtId="3" fontId="3" fillId="0" borderId="0" xfId="0" applyNumberFormat="1" applyFont="1"/>
    <xf numFmtId="164" fontId="6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38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vertical="center" wrapText="1"/>
    </xf>
    <xf numFmtId="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0" fontId="1" fillId="0" borderId="0" xfId="0" applyNumberFormat="1" applyFont="1"/>
    <xf numFmtId="38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38" fontId="10" fillId="0" borderId="0" xfId="0" applyNumberFormat="1" applyFont="1"/>
    <xf numFmtId="10" fontId="6" fillId="0" borderId="0" xfId="0" applyNumberFormat="1" applyFont="1" applyAlignment="1">
      <alignment horizontal="center" wrapText="1"/>
    </xf>
    <xf numFmtId="3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0" fontId="9" fillId="0" borderId="0" xfId="0" quotePrefix="1" applyNumberFormat="1" applyFont="1" applyFill="1" applyAlignment="1">
      <alignment horizontal="center"/>
    </xf>
    <xf numFmtId="10" fontId="10" fillId="0" borderId="0" xfId="0" quotePrefix="1" applyNumberFormat="1" applyFont="1" applyFill="1" applyAlignment="1">
      <alignment horizontal="center"/>
    </xf>
    <xf numFmtId="10" fontId="10" fillId="0" borderId="0" xfId="0" quotePrefix="1" applyNumberFormat="1" applyFont="1" applyFill="1" applyAlignment="1">
      <alignment horizontal="center" wrapText="1"/>
    </xf>
    <xf numFmtId="38" fontId="10" fillId="0" borderId="0" xfId="0" applyNumberFormat="1" applyFont="1" applyFill="1" applyAlignment="1">
      <alignment horizontal="center" wrapText="1"/>
    </xf>
    <xf numFmtId="10" fontId="2" fillId="0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Fill="1" applyAlignment="1">
      <alignment horizontal="center" wrapText="1"/>
    </xf>
    <xf numFmtId="10" fontId="4" fillId="0" borderId="0" xfId="0" quotePrefix="1" applyNumberFormat="1" applyFont="1" applyFill="1" applyAlignment="1">
      <alignment horizontal="center"/>
    </xf>
    <xf numFmtId="38" fontId="6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38" fontId="7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 wrapText="1"/>
    </xf>
    <xf numFmtId="10" fontId="6" fillId="0" borderId="0" xfId="0" applyNumberFormat="1" applyFont="1" applyFill="1" applyAlignment="1">
      <alignment horizontal="center" wrapText="1"/>
    </xf>
    <xf numFmtId="38" fontId="11" fillId="0" borderId="0" xfId="0" applyNumberFormat="1" applyFont="1" applyAlignment="1">
      <alignment horizontal="center"/>
    </xf>
    <xf numFmtId="38" fontId="11" fillId="0" borderId="0" xfId="0" applyNumberFormat="1" applyFont="1" applyFill="1" applyAlignment="1">
      <alignment horizontal="center"/>
    </xf>
    <xf numFmtId="3" fontId="10" fillId="0" borderId="0" xfId="0" applyNumberFormat="1" applyFont="1" applyFill="1"/>
    <xf numFmtId="3" fontId="3" fillId="0" borderId="0" xfId="0" applyNumberFormat="1" applyFont="1" applyFill="1"/>
    <xf numFmtId="0" fontId="12" fillId="0" borderId="0" xfId="0" applyFont="1" applyAlignment="1">
      <alignment horizontal="center" wrapText="1"/>
    </xf>
    <xf numFmtId="3" fontId="12" fillId="0" borderId="0" xfId="0" applyNumberFormat="1" applyFont="1"/>
    <xf numFmtId="3" fontId="12" fillId="0" borderId="0" xfId="0" applyNumberFormat="1" applyFont="1" applyFill="1"/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center"/>
    </xf>
    <xf numFmtId="10" fontId="11" fillId="0" borderId="0" xfId="0" quotePrefix="1" applyNumberFormat="1" applyFont="1" applyAlignment="1">
      <alignment horizontal="center"/>
    </xf>
    <xf numFmtId="10" fontId="11" fillId="0" borderId="0" xfId="0" quotePrefix="1" applyNumberFormat="1" applyFont="1" applyFill="1" applyAlignment="1">
      <alignment horizontal="center"/>
    </xf>
    <xf numFmtId="3" fontId="11" fillId="0" borderId="0" xfId="0" applyNumberFormat="1" applyFont="1"/>
    <xf numFmtId="3" fontId="11" fillId="0" borderId="0" xfId="0" applyNumberFormat="1" applyFont="1" applyFill="1"/>
    <xf numFmtId="0" fontId="8" fillId="0" borderId="0" xfId="0" quotePrefix="1" applyFont="1" applyAlignment="1">
      <alignment horizontal="center"/>
    </xf>
    <xf numFmtId="10" fontId="8" fillId="0" borderId="0" xfId="0" quotePrefix="1" applyNumberFormat="1" applyFont="1" applyAlignment="1">
      <alignment horizontal="center"/>
    </xf>
    <xf numFmtId="10" fontId="8" fillId="0" borderId="0" xfId="0" quotePrefix="1" applyNumberFormat="1" applyFont="1" applyFill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Fill="1"/>
    <xf numFmtId="3" fontId="13" fillId="0" borderId="0" xfId="0" applyNumberFormat="1" applyFont="1"/>
    <xf numFmtId="10" fontId="14" fillId="0" borderId="0" xfId="0" applyNumberFormat="1" applyFont="1"/>
    <xf numFmtId="3" fontId="15" fillId="0" borderId="0" xfId="0" applyNumberFormat="1" applyFont="1"/>
    <xf numFmtId="0" fontId="14" fillId="0" borderId="0" xfId="0" applyFont="1"/>
    <xf numFmtId="3" fontId="16" fillId="0" borderId="0" xfId="0" applyNumberFormat="1" applyFont="1" applyAlignment="1">
      <alignment horizontal="right"/>
    </xf>
    <xf numFmtId="10" fontId="16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10" fontId="18" fillId="0" borderId="0" xfId="0" applyNumberFormat="1" applyFont="1"/>
    <xf numFmtId="38" fontId="6" fillId="0" borderId="0" xfId="0" applyNumberFormat="1" applyFont="1" applyAlignment="1">
      <alignment horizontal="center"/>
    </xf>
    <xf numFmtId="38" fontId="6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Shift Share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Base Year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'Shift Share'!$A$3:$A$22</c:f>
              <c:strCache>
                <c:ptCount val="20"/>
                <c:pt idx="0">
                  <c:v>NAICS 11 Agriculture, forestry, fishing and hunting</c:v>
                </c:pt>
                <c:pt idx="1">
                  <c:v>NAICS 21 Mining, quarrying, and oil and gas extraction</c:v>
                </c:pt>
                <c:pt idx="2">
                  <c:v>NAICS 22 Utilities</c:v>
                </c:pt>
                <c:pt idx="3">
                  <c:v>NAICS 23 Construction</c:v>
                </c:pt>
                <c:pt idx="4">
                  <c:v>NAICS 31-33 Manufacturing</c:v>
                </c:pt>
                <c:pt idx="5">
                  <c:v>NAICS 42 Wholesale trade</c:v>
                </c:pt>
                <c:pt idx="6">
                  <c:v>NAICS 44-45 Retail trade</c:v>
                </c:pt>
                <c:pt idx="7">
                  <c:v>NAICS 48-49 Transportation and warehousing</c:v>
                </c:pt>
                <c:pt idx="8">
                  <c:v>NAICS 51 Information</c:v>
                </c:pt>
                <c:pt idx="9">
                  <c:v>NAICS 52 Finance and insurance</c:v>
                </c:pt>
                <c:pt idx="10">
                  <c:v>NAICS 53 Real estate and rental and leasing</c:v>
                </c:pt>
                <c:pt idx="11">
                  <c:v>NAICS 54 Professional and technical services</c:v>
                </c:pt>
                <c:pt idx="12">
                  <c:v>NAICS 55 Management of companies and enterprises</c:v>
                </c:pt>
                <c:pt idx="13">
                  <c:v>NAICS 56 Administrative and waste services</c:v>
                </c:pt>
                <c:pt idx="14">
                  <c:v>NAICS 61 Educational services</c:v>
                </c:pt>
                <c:pt idx="15">
                  <c:v>NAICS 62 Health care and social assistance</c:v>
                </c:pt>
                <c:pt idx="16">
                  <c:v>NAICS 71 Arts, entertainment, and recreation</c:v>
                </c:pt>
                <c:pt idx="17">
                  <c:v>NAICS 72 Accommodation and food services</c:v>
                </c:pt>
                <c:pt idx="18">
                  <c:v>NAICS 81 Other services, except public administration</c:v>
                </c:pt>
                <c:pt idx="19">
                  <c:v>NAICS 99 Unclassified</c:v>
                </c:pt>
              </c:strCache>
            </c:strRef>
          </c:cat>
          <c:val>
            <c:numRef>
              <c:f>'Shift Share'!$G$3:$G$22</c:f>
              <c:numCache>
                <c:formatCode>#,##0</c:formatCode>
                <c:ptCount val="20"/>
                <c:pt idx="0">
                  <c:v>312</c:v>
                </c:pt>
                <c:pt idx="1">
                  <c:v>882</c:v>
                </c:pt>
                <c:pt idx="2">
                  <c:v>771</c:v>
                </c:pt>
                <c:pt idx="3">
                  <c:v>14508</c:v>
                </c:pt>
                <c:pt idx="4">
                  <c:v>22993</c:v>
                </c:pt>
                <c:pt idx="5">
                  <c:v>12812</c:v>
                </c:pt>
                <c:pt idx="6">
                  <c:v>42785</c:v>
                </c:pt>
                <c:pt idx="7">
                  <c:v>2653</c:v>
                </c:pt>
                <c:pt idx="8">
                  <c:v>14852</c:v>
                </c:pt>
                <c:pt idx="9">
                  <c:v>26872</c:v>
                </c:pt>
                <c:pt idx="10">
                  <c:v>7325</c:v>
                </c:pt>
                <c:pt idx="11">
                  <c:v>32815</c:v>
                </c:pt>
                <c:pt idx="12">
                  <c:v>8528</c:v>
                </c:pt>
                <c:pt idx="13">
                  <c:v>23729</c:v>
                </c:pt>
                <c:pt idx="14">
                  <c:v>3797</c:v>
                </c:pt>
                <c:pt idx="15">
                  <c:v>39404</c:v>
                </c:pt>
                <c:pt idx="16">
                  <c:v>5271</c:v>
                </c:pt>
                <c:pt idx="17">
                  <c:v>34557</c:v>
                </c:pt>
                <c:pt idx="18">
                  <c:v>8954</c:v>
                </c:pt>
                <c:pt idx="19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B-4214-91AD-47AE1777BDD5}"/>
            </c:ext>
          </c:extLst>
        </c:ser>
        <c:ser>
          <c:idx val="1"/>
          <c:order val="1"/>
          <c:tx>
            <c:v>Current ear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'Shift Share'!$A$3:$A$22</c:f>
              <c:strCache>
                <c:ptCount val="20"/>
                <c:pt idx="0">
                  <c:v>NAICS 11 Agriculture, forestry, fishing and hunting</c:v>
                </c:pt>
                <c:pt idx="1">
                  <c:v>NAICS 21 Mining, quarrying, and oil and gas extraction</c:v>
                </c:pt>
                <c:pt idx="2">
                  <c:v>NAICS 22 Utilities</c:v>
                </c:pt>
                <c:pt idx="3">
                  <c:v>NAICS 23 Construction</c:v>
                </c:pt>
                <c:pt idx="4">
                  <c:v>NAICS 31-33 Manufacturing</c:v>
                </c:pt>
                <c:pt idx="5">
                  <c:v>NAICS 42 Wholesale trade</c:v>
                </c:pt>
                <c:pt idx="6">
                  <c:v>NAICS 44-45 Retail trade</c:v>
                </c:pt>
                <c:pt idx="7">
                  <c:v>NAICS 48-49 Transportation and warehousing</c:v>
                </c:pt>
                <c:pt idx="8">
                  <c:v>NAICS 51 Information</c:v>
                </c:pt>
                <c:pt idx="9">
                  <c:v>NAICS 52 Finance and insurance</c:v>
                </c:pt>
                <c:pt idx="10">
                  <c:v>NAICS 53 Real estate and rental and leasing</c:v>
                </c:pt>
                <c:pt idx="11">
                  <c:v>NAICS 54 Professional and technical services</c:v>
                </c:pt>
                <c:pt idx="12">
                  <c:v>NAICS 55 Management of companies and enterprises</c:v>
                </c:pt>
                <c:pt idx="13">
                  <c:v>NAICS 56 Administrative and waste services</c:v>
                </c:pt>
                <c:pt idx="14">
                  <c:v>NAICS 61 Educational services</c:v>
                </c:pt>
                <c:pt idx="15">
                  <c:v>NAICS 62 Health care and social assistance</c:v>
                </c:pt>
                <c:pt idx="16">
                  <c:v>NAICS 71 Arts, entertainment, and recreation</c:v>
                </c:pt>
                <c:pt idx="17">
                  <c:v>NAICS 72 Accommodation and food services</c:v>
                </c:pt>
                <c:pt idx="18">
                  <c:v>NAICS 81 Other services, except public administration</c:v>
                </c:pt>
                <c:pt idx="19">
                  <c:v>NAICS 99 Unclassified</c:v>
                </c:pt>
              </c:strCache>
            </c:strRef>
          </c:cat>
          <c:val>
            <c:numRef>
              <c:f>'Shift Share'!$I$3:$I$22</c:f>
              <c:numCache>
                <c:formatCode>#,##0</c:formatCode>
                <c:ptCount val="20"/>
                <c:pt idx="0">
                  <c:v>344</c:v>
                </c:pt>
                <c:pt idx="1">
                  <c:v>1075</c:v>
                </c:pt>
                <c:pt idx="2">
                  <c:v>664</c:v>
                </c:pt>
                <c:pt idx="3">
                  <c:v>18463</c:v>
                </c:pt>
                <c:pt idx="4">
                  <c:v>26265</c:v>
                </c:pt>
                <c:pt idx="5">
                  <c:v>13733</c:v>
                </c:pt>
                <c:pt idx="6">
                  <c:v>49547</c:v>
                </c:pt>
                <c:pt idx="7">
                  <c:v>4173</c:v>
                </c:pt>
                <c:pt idx="8">
                  <c:v>15484</c:v>
                </c:pt>
                <c:pt idx="9">
                  <c:v>37490</c:v>
                </c:pt>
                <c:pt idx="10">
                  <c:v>8052</c:v>
                </c:pt>
                <c:pt idx="11">
                  <c:v>39928</c:v>
                </c:pt>
                <c:pt idx="12">
                  <c:v>10874</c:v>
                </c:pt>
                <c:pt idx="13">
                  <c:v>23711</c:v>
                </c:pt>
                <c:pt idx="14">
                  <c:v>4675</c:v>
                </c:pt>
                <c:pt idx="15">
                  <c:v>48823</c:v>
                </c:pt>
                <c:pt idx="16">
                  <c:v>6758</c:v>
                </c:pt>
                <c:pt idx="17">
                  <c:v>42142</c:v>
                </c:pt>
                <c:pt idx="18">
                  <c:v>11531</c:v>
                </c:pt>
                <c:pt idx="19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B-4214-91AD-47AE177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3440648"/>
        <c:axId val="883437696"/>
        <c:axId val="0"/>
      </c:bar3DChart>
      <c:catAx>
        <c:axId val="883440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Employment Sector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437696"/>
        <c:crosses val="autoZero"/>
        <c:auto val="1"/>
        <c:lblAlgn val="ctr"/>
        <c:lblOffset val="100"/>
        <c:noMultiLvlLbl val="0"/>
      </c:catAx>
      <c:valAx>
        <c:axId val="88343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Emplyment</a:t>
                </a:r>
              </a:p>
            </c:rich>
          </c:tx>
          <c:layout>
            <c:manualLayout>
              <c:xMode val="edge"/>
              <c:yMode val="edge"/>
              <c:x val="1.5146782040634126E-2"/>
              <c:y val="0.31632005970581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44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</xdr:row>
      <xdr:rowOff>9524</xdr:rowOff>
    </xdr:from>
    <xdr:to>
      <xdr:col>22</xdr:col>
      <xdr:colOff>581025</xdr:colOff>
      <xdr:row>38</xdr:row>
      <xdr:rowOff>57150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78520B4-7729-42D4-9702-DCC12FA6B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C1922B5-7FAF-474C-8BEE-1AEF81B8FD23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I22"/>
  <sheetViews>
    <sheetView workbookViewId="0">
      <selection activeCell="A2" sqref="A2:I21"/>
    </sheetView>
  </sheetViews>
  <sheetFormatPr defaultRowHeight="15" x14ac:dyDescent="0.25"/>
  <cols>
    <col min="1" max="1" width="36.5703125" bestFit="1" customWidth="1"/>
    <col min="2" max="2" width="14.85546875" bestFit="1" customWidth="1"/>
    <col min="3" max="5" width="12.5703125" bestFit="1" customWidth="1"/>
    <col min="6" max="6" width="17.140625" customWidth="1"/>
    <col min="7" max="7" width="9.85546875" bestFit="1" customWidth="1"/>
    <col min="8" max="8" width="12.5703125" bestFit="1" customWidth="1"/>
    <col min="9" max="9" width="9.85546875" customWidth="1"/>
  </cols>
  <sheetData>
    <row r="1" spans="1:9" ht="45" x14ac:dyDescent="0.25">
      <c r="A1" s="18" t="s">
        <v>31</v>
      </c>
      <c r="B1" s="18" t="s">
        <v>32</v>
      </c>
      <c r="C1" s="18" t="s">
        <v>70</v>
      </c>
      <c r="D1" s="18" t="s">
        <v>71</v>
      </c>
      <c r="E1" s="21" t="s">
        <v>72</v>
      </c>
      <c r="F1" s="18" t="s">
        <v>33</v>
      </c>
      <c r="G1" s="18" t="s">
        <v>34</v>
      </c>
      <c r="H1" s="18" t="s">
        <v>35</v>
      </c>
      <c r="I1" s="18" t="s">
        <v>36</v>
      </c>
    </row>
    <row r="2" spans="1:9" ht="30" x14ac:dyDescent="0.25">
      <c r="A2" s="32" t="s">
        <v>5</v>
      </c>
      <c r="B2" s="33">
        <v>100748</v>
      </c>
      <c r="C2" s="33">
        <v>1382077</v>
      </c>
      <c r="D2" s="33">
        <v>1339521</v>
      </c>
      <c r="E2" s="33">
        <v>1345399</v>
      </c>
      <c r="F2" s="34">
        <v>10229139110</v>
      </c>
      <c r="G2" s="34">
        <v>580</v>
      </c>
      <c r="H2" s="35">
        <v>1</v>
      </c>
      <c r="I2" s="35">
        <v>1</v>
      </c>
    </row>
    <row r="3" spans="1:9" ht="30" x14ac:dyDescent="0.25">
      <c r="A3" s="32" t="s">
        <v>6</v>
      </c>
      <c r="B3" s="33">
        <v>36033</v>
      </c>
      <c r="C3" s="33">
        <v>854533</v>
      </c>
      <c r="D3" s="33">
        <v>860412</v>
      </c>
      <c r="E3" s="33">
        <v>859017</v>
      </c>
      <c r="F3" s="33">
        <v>20621983613</v>
      </c>
      <c r="G3" s="33">
        <v>1849</v>
      </c>
      <c r="H3" s="35">
        <v>1</v>
      </c>
      <c r="I3" s="35">
        <v>1</v>
      </c>
    </row>
    <row r="4" spans="1:9" x14ac:dyDescent="0.25">
      <c r="A4" s="32" t="s">
        <v>7</v>
      </c>
      <c r="B4" s="33">
        <v>17447</v>
      </c>
      <c r="C4" s="33">
        <v>552093</v>
      </c>
      <c r="D4" s="33">
        <v>551984</v>
      </c>
      <c r="E4" s="33">
        <v>549730</v>
      </c>
      <c r="F4" s="33">
        <v>12391585168</v>
      </c>
      <c r="G4" s="33">
        <v>1729</v>
      </c>
      <c r="H4" s="35">
        <v>1</v>
      </c>
      <c r="I4" s="35">
        <v>1</v>
      </c>
    </row>
    <row r="5" spans="1:9" x14ac:dyDescent="0.25">
      <c r="A5" s="32" t="s">
        <v>8</v>
      </c>
      <c r="B5" s="33">
        <v>755520</v>
      </c>
      <c r="C5" s="33">
        <v>6357297</v>
      </c>
      <c r="D5" s="33">
        <v>6405465</v>
      </c>
      <c r="E5" s="33">
        <v>6377394</v>
      </c>
      <c r="F5" s="33">
        <v>86267558459</v>
      </c>
      <c r="G5" s="33">
        <v>1040</v>
      </c>
      <c r="H5" s="35">
        <v>1</v>
      </c>
      <c r="I5" s="35">
        <v>1</v>
      </c>
    </row>
    <row r="6" spans="1:9" x14ac:dyDescent="0.25">
      <c r="A6" s="32" t="s">
        <v>9</v>
      </c>
      <c r="B6" s="33">
        <v>338358</v>
      </c>
      <c r="C6" s="33">
        <v>12225642</v>
      </c>
      <c r="D6" s="33">
        <v>12270994</v>
      </c>
      <c r="E6" s="33">
        <v>12228090</v>
      </c>
      <c r="F6" s="33">
        <v>183582336905</v>
      </c>
      <c r="G6" s="33">
        <v>1154</v>
      </c>
      <c r="H6" s="35">
        <v>1</v>
      </c>
      <c r="I6" s="35">
        <v>1</v>
      </c>
    </row>
    <row r="7" spans="1:9" x14ac:dyDescent="0.25">
      <c r="A7" s="32" t="s">
        <v>10</v>
      </c>
      <c r="B7" s="33">
        <v>621766</v>
      </c>
      <c r="C7" s="33">
        <v>5848197</v>
      </c>
      <c r="D7" s="33">
        <v>5858282</v>
      </c>
      <c r="E7" s="33">
        <v>5841233</v>
      </c>
      <c r="F7" s="33">
        <v>98905725264</v>
      </c>
      <c r="G7" s="33">
        <v>1301</v>
      </c>
      <c r="H7" s="35">
        <v>1</v>
      </c>
      <c r="I7" s="35">
        <v>1</v>
      </c>
    </row>
    <row r="8" spans="1:9" x14ac:dyDescent="0.25">
      <c r="A8" s="32" t="s">
        <v>11</v>
      </c>
      <c r="B8" s="33">
        <v>1041001</v>
      </c>
      <c r="C8" s="33">
        <v>15326097</v>
      </c>
      <c r="D8" s="33">
        <v>15359239</v>
      </c>
      <c r="E8" s="33">
        <v>15275495</v>
      </c>
      <c r="F8" s="33">
        <v>108899348573</v>
      </c>
      <c r="G8" s="35">
        <v>547</v>
      </c>
      <c r="H8" s="35">
        <v>1</v>
      </c>
      <c r="I8" s="35">
        <v>1</v>
      </c>
    </row>
    <row r="9" spans="1:9" ht="30" x14ac:dyDescent="0.25">
      <c r="A9" s="32" t="s">
        <v>17</v>
      </c>
      <c r="B9" s="33">
        <v>231288</v>
      </c>
      <c r="C9" s="33">
        <v>4320146</v>
      </c>
      <c r="D9" s="33">
        <v>4359668</v>
      </c>
      <c r="E9" s="33">
        <v>4439771</v>
      </c>
      <c r="F9" s="33">
        <v>51947684393</v>
      </c>
      <c r="G9" s="35">
        <v>914</v>
      </c>
      <c r="H9" s="35">
        <v>1</v>
      </c>
      <c r="I9" s="35">
        <v>1</v>
      </c>
    </row>
    <row r="10" spans="1:9" x14ac:dyDescent="0.25">
      <c r="A10" s="32" t="s">
        <v>18</v>
      </c>
      <c r="B10" s="33">
        <v>151698</v>
      </c>
      <c r="C10" s="33">
        <v>2748913</v>
      </c>
      <c r="D10" s="33">
        <v>2754066</v>
      </c>
      <c r="E10" s="33">
        <v>2722968</v>
      </c>
      <c r="F10" s="33">
        <v>61525753250</v>
      </c>
      <c r="G10" s="33">
        <v>1726</v>
      </c>
      <c r="H10" s="35">
        <v>1</v>
      </c>
      <c r="I10" s="35">
        <v>1</v>
      </c>
    </row>
    <row r="11" spans="1:9" x14ac:dyDescent="0.25">
      <c r="A11" s="32" t="s">
        <v>19</v>
      </c>
      <c r="B11" s="33">
        <v>473246</v>
      </c>
      <c r="C11" s="33">
        <v>5658433</v>
      </c>
      <c r="D11" s="33">
        <v>5664412</v>
      </c>
      <c r="E11" s="33">
        <v>5629350</v>
      </c>
      <c r="F11" s="33">
        <v>114492894392</v>
      </c>
      <c r="G11" s="33">
        <v>1559</v>
      </c>
      <c r="H11" s="35">
        <v>1</v>
      </c>
      <c r="I11" s="35">
        <v>1</v>
      </c>
    </row>
    <row r="12" spans="1:9" ht="30" x14ac:dyDescent="0.25">
      <c r="A12" s="32" t="s">
        <v>20</v>
      </c>
      <c r="B12" s="33">
        <v>361372</v>
      </c>
      <c r="C12" s="33">
        <v>2082935</v>
      </c>
      <c r="D12" s="33">
        <v>2086906</v>
      </c>
      <c r="E12" s="33">
        <v>2062165</v>
      </c>
      <c r="F12" s="33">
        <v>25317064543</v>
      </c>
      <c r="G12" s="35">
        <v>937</v>
      </c>
      <c r="H12" s="35">
        <v>1</v>
      </c>
      <c r="I12" s="35">
        <v>1</v>
      </c>
    </row>
    <row r="13" spans="1:9" ht="30" x14ac:dyDescent="0.25">
      <c r="A13" s="32" t="s">
        <v>12</v>
      </c>
      <c r="B13" s="33">
        <v>1117384</v>
      </c>
      <c r="C13" s="33">
        <v>8361950</v>
      </c>
      <c r="D13" s="33">
        <v>8386072</v>
      </c>
      <c r="E13" s="33">
        <v>8319145</v>
      </c>
      <c r="F13" s="33">
        <v>171148529828</v>
      </c>
      <c r="G13" s="33">
        <v>1576</v>
      </c>
      <c r="H13" s="35">
        <v>1</v>
      </c>
      <c r="I13" s="35">
        <v>1</v>
      </c>
    </row>
    <row r="14" spans="1:9" ht="30" x14ac:dyDescent="0.25">
      <c r="A14" s="32" t="s">
        <v>13</v>
      </c>
      <c r="B14" s="33">
        <v>60204</v>
      </c>
      <c r="C14" s="33">
        <v>2169191</v>
      </c>
      <c r="D14" s="33">
        <v>2169386</v>
      </c>
      <c r="E14" s="33">
        <v>2155577</v>
      </c>
      <c r="F14" s="33">
        <v>53400115580</v>
      </c>
      <c r="G14" s="33">
        <v>1898</v>
      </c>
      <c r="H14" s="35">
        <v>1</v>
      </c>
      <c r="I14" s="35">
        <v>1</v>
      </c>
    </row>
    <row r="15" spans="1:9" ht="30" x14ac:dyDescent="0.25">
      <c r="A15" s="32" t="s">
        <v>14</v>
      </c>
      <c r="B15" s="33">
        <v>501419</v>
      </c>
      <c r="C15" s="33">
        <v>8620124</v>
      </c>
      <c r="D15" s="33">
        <v>8751123</v>
      </c>
      <c r="E15" s="33">
        <v>8784663</v>
      </c>
      <c r="F15" s="33">
        <v>76226411753</v>
      </c>
      <c r="G15" s="35">
        <v>673</v>
      </c>
      <c r="H15" s="35">
        <v>1</v>
      </c>
      <c r="I15" s="35">
        <v>1</v>
      </c>
    </row>
    <row r="16" spans="1:9" x14ac:dyDescent="0.25">
      <c r="A16" s="32" t="s">
        <v>15</v>
      </c>
      <c r="B16" s="33">
        <v>108555</v>
      </c>
      <c r="C16" s="33">
        <v>2472303</v>
      </c>
      <c r="D16" s="33">
        <v>2499066</v>
      </c>
      <c r="E16" s="33">
        <v>2666155</v>
      </c>
      <c r="F16" s="33">
        <v>30870459537</v>
      </c>
      <c r="G16" s="35">
        <v>933</v>
      </c>
      <c r="H16" s="35">
        <v>1</v>
      </c>
      <c r="I16" s="35">
        <v>1</v>
      </c>
    </row>
    <row r="17" spans="1:9" ht="30" x14ac:dyDescent="0.25">
      <c r="A17" s="32" t="s">
        <v>16</v>
      </c>
      <c r="B17" s="33">
        <v>1376829</v>
      </c>
      <c r="C17" s="33">
        <v>17898012</v>
      </c>
      <c r="D17" s="33">
        <v>17976377</v>
      </c>
      <c r="E17" s="33">
        <v>17966779</v>
      </c>
      <c r="F17" s="33">
        <v>204054380134</v>
      </c>
      <c r="G17" s="35">
        <v>875</v>
      </c>
      <c r="H17" s="35">
        <v>1</v>
      </c>
      <c r="I17" s="35">
        <v>1</v>
      </c>
    </row>
    <row r="18" spans="1:9" ht="30" x14ac:dyDescent="0.25">
      <c r="A18" s="32" t="s">
        <v>21</v>
      </c>
      <c r="B18" s="33">
        <v>133178</v>
      </c>
      <c r="C18" s="33">
        <v>2395454</v>
      </c>
      <c r="D18" s="33">
        <v>2353763</v>
      </c>
      <c r="E18" s="33">
        <v>2164290</v>
      </c>
      <c r="F18" s="33">
        <v>18381242814</v>
      </c>
      <c r="G18" s="35">
        <v>614</v>
      </c>
      <c r="H18" s="35">
        <v>1</v>
      </c>
      <c r="I18" s="35">
        <v>1</v>
      </c>
    </row>
    <row r="19" spans="1:9" ht="30" x14ac:dyDescent="0.25">
      <c r="A19" s="32" t="s">
        <v>22</v>
      </c>
      <c r="B19" s="33">
        <v>662725</v>
      </c>
      <c r="C19" s="33">
        <v>12829094</v>
      </c>
      <c r="D19" s="33">
        <v>12898459</v>
      </c>
      <c r="E19" s="33">
        <v>12732039</v>
      </c>
      <c r="F19" s="33">
        <v>60140755101</v>
      </c>
      <c r="G19" s="35">
        <v>361</v>
      </c>
      <c r="H19" s="35">
        <v>1</v>
      </c>
      <c r="I19" s="35">
        <v>1</v>
      </c>
    </row>
    <row r="20" spans="1:9" ht="30" x14ac:dyDescent="0.25">
      <c r="A20" s="32" t="s">
        <v>23</v>
      </c>
      <c r="B20" s="33">
        <v>815367</v>
      </c>
      <c r="C20" s="33">
        <v>4303906</v>
      </c>
      <c r="D20" s="33">
        <v>4289287</v>
      </c>
      <c r="E20" s="33">
        <v>4245874</v>
      </c>
      <c r="F20" s="33">
        <v>35830683179</v>
      </c>
      <c r="G20" s="35">
        <v>644</v>
      </c>
      <c r="H20" s="35">
        <v>1</v>
      </c>
      <c r="I20" s="35">
        <v>1</v>
      </c>
    </row>
    <row r="21" spans="1:9" x14ac:dyDescent="0.25">
      <c r="A21" s="32" t="s">
        <v>24</v>
      </c>
      <c r="B21" s="33">
        <v>181507</v>
      </c>
      <c r="C21" s="33">
        <v>209776</v>
      </c>
      <c r="D21" s="33">
        <v>226141</v>
      </c>
      <c r="E21" s="33">
        <v>235461</v>
      </c>
      <c r="F21" s="33">
        <v>2489096130</v>
      </c>
      <c r="G21" s="35">
        <v>856</v>
      </c>
      <c r="H21" s="35">
        <v>1</v>
      </c>
      <c r="I21" s="35">
        <v>1</v>
      </c>
    </row>
    <row r="22" spans="1:9" x14ac:dyDescent="0.25">
      <c r="A22" s="19" t="s">
        <v>30</v>
      </c>
      <c r="E22" s="1">
        <f>SUM(E2:E21)</f>
        <v>116600595</v>
      </c>
    </row>
  </sheetData>
  <pageMargins left="0.7" right="0.7" top="0.75" bottom="0.75" header="0.3" footer="0.3"/>
  <pageSetup scale="8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I26"/>
  <sheetViews>
    <sheetView workbookViewId="0">
      <selection activeCell="A6" sqref="A6:I25"/>
    </sheetView>
  </sheetViews>
  <sheetFormatPr defaultRowHeight="15" x14ac:dyDescent="0.25"/>
  <cols>
    <col min="1" max="1" width="36.5703125" customWidth="1"/>
    <col min="2" max="2" width="14.7109375" customWidth="1"/>
    <col min="3" max="3" width="12.5703125" customWidth="1"/>
    <col min="4" max="4" width="13.140625" customWidth="1"/>
    <col min="5" max="5" width="12.85546875" customWidth="1"/>
    <col min="6" max="6" width="15.5703125" customWidth="1"/>
    <col min="7" max="7" width="16.42578125" customWidth="1"/>
    <col min="8" max="8" width="12.28515625" customWidth="1"/>
    <col min="9" max="9" width="11.42578125" customWidth="1"/>
  </cols>
  <sheetData>
    <row r="1" spans="1:9" x14ac:dyDescent="0.25">
      <c r="A1" s="89" t="s">
        <v>31</v>
      </c>
      <c r="B1" s="86" t="s">
        <v>57</v>
      </c>
      <c r="C1" s="86" t="s">
        <v>59</v>
      </c>
      <c r="D1" s="86" t="s">
        <v>61</v>
      </c>
      <c r="E1" s="86" t="s">
        <v>62</v>
      </c>
      <c r="F1" s="86" t="s">
        <v>30</v>
      </c>
      <c r="G1" s="86" t="s">
        <v>64</v>
      </c>
      <c r="H1" s="86" t="s">
        <v>62</v>
      </c>
      <c r="I1" s="86" t="s">
        <v>30</v>
      </c>
    </row>
    <row r="2" spans="1:9" x14ac:dyDescent="0.25">
      <c r="A2" s="89"/>
      <c r="B2" s="86" t="s">
        <v>58</v>
      </c>
      <c r="C2" s="86" t="s">
        <v>60</v>
      </c>
      <c r="D2" s="86" t="s">
        <v>60</v>
      </c>
      <c r="E2" s="86" t="s">
        <v>60</v>
      </c>
      <c r="F2" s="86" t="s">
        <v>57</v>
      </c>
      <c r="G2" s="86" t="s">
        <v>65</v>
      </c>
      <c r="H2" s="86" t="s">
        <v>60</v>
      </c>
      <c r="I2" s="86" t="s">
        <v>57</v>
      </c>
    </row>
    <row r="3" spans="1:9" x14ac:dyDescent="0.25">
      <c r="A3" s="89"/>
      <c r="B3" s="85"/>
      <c r="C3" s="85"/>
      <c r="D3" s="85"/>
      <c r="E3" s="85"/>
      <c r="F3" s="86" t="s">
        <v>63</v>
      </c>
      <c r="G3" s="86" t="s">
        <v>66</v>
      </c>
      <c r="H3" s="86" t="s">
        <v>67</v>
      </c>
      <c r="I3" s="86" t="s">
        <v>63</v>
      </c>
    </row>
    <row r="4" spans="1:9" x14ac:dyDescent="0.25">
      <c r="A4" s="89"/>
      <c r="B4" s="85"/>
      <c r="C4" s="85"/>
      <c r="D4" s="85"/>
      <c r="E4" s="85"/>
      <c r="F4" s="85"/>
      <c r="G4" s="85"/>
      <c r="H4" s="86" t="s">
        <v>68</v>
      </c>
      <c r="I4" s="86" t="s">
        <v>67</v>
      </c>
    </row>
    <row r="5" spans="1:9" x14ac:dyDescent="0.25">
      <c r="A5" s="89"/>
      <c r="B5" s="85"/>
      <c r="C5" s="85"/>
      <c r="D5" s="85"/>
      <c r="E5" s="85"/>
      <c r="F5" s="85"/>
      <c r="G5" s="85"/>
      <c r="H5" s="85"/>
      <c r="I5" s="86" t="s">
        <v>69</v>
      </c>
    </row>
    <row r="6" spans="1:9" ht="30" x14ac:dyDescent="0.25">
      <c r="A6" s="32" t="s">
        <v>74</v>
      </c>
      <c r="B6" s="33">
        <v>105849</v>
      </c>
      <c r="C6" s="33">
        <v>1402083</v>
      </c>
      <c r="D6" s="33">
        <v>1365665</v>
      </c>
      <c r="E6" s="33">
        <v>1356721</v>
      </c>
      <c r="F6" s="34">
        <v>12165294792</v>
      </c>
      <c r="G6" s="34">
        <v>681</v>
      </c>
      <c r="H6" s="35">
        <v>1</v>
      </c>
      <c r="I6" s="35">
        <v>1</v>
      </c>
    </row>
    <row r="7" spans="1:9" ht="30" x14ac:dyDescent="0.25">
      <c r="A7" s="32" t="s">
        <v>6</v>
      </c>
      <c r="B7" s="33">
        <v>32612</v>
      </c>
      <c r="C7" s="33">
        <v>684165</v>
      </c>
      <c r="D7" s="33">
        <v>687570</v>
      </c>
      <c r="E7" s="33">
        <v>686605</v>
      </c>
      <c r="F7" s="33">
        <v>16505049464</v>
      </c>
      <c r="G7" s="33">
        <v>1850</v>
      </c>
      <c r="H7" s="35">
        <v>1</v>
      </c>
      <c r="I7" s="35">
        <v>1</v>
      </c>
    </row>
    <row r="8" spans="1:9" x14ac:dyDescent="0.25">
      <c r="A8" s="32" t="s">
        <v>7</v>
      </c>
      <c r="B8" s="33">
        <v>18543</v>
      </c>
      <c r="C8" s="33">
        <v>554824</v>
      </c>
      <c r="D8" s="33">
        <v>553248</v>
      </c>
      <c r="E8" s="33">
        <v>550552</v>
      </c>
      <c r="F8" s="33">
        <v>13812234863</v>
      </c>
      <c r="G8" s="33">
        <v>1922</v>
      </c>
      <c r="H8" s="35">
        <v>1</v>
      </c>
      <c r="I8" s="35">
        <v>1</v>
      </c>
    </row>
    <row r="9" spans="1:9" x14ac:dyDescent="0.25">
      <c r="A9" s="32" t="s">
        <v>8</v>
      </c>
      <c r="B9" s="33">
        <v>815314</v>
      </c>
      <c r="C9" s="33">
        <v>7447501</v>
      </c>
      <c r="D9" s="33">
        <v>7475751</v>
      </c>
      <c r="E9" s="33">
        <v>7427016</v>
      </c>
      <c r="F9" s="33">
        <v>114324319729</v>
      </c>
      <c r="G9" s="33">
        <v>1180</v>
      </c>
      <c r="H9" s="35">
        <v>1</v>
      </c>
      <c r="I9" s="35">
        <v>1</v>
      </c>
    </row>
    <row r="10" spans="1:9" x14ac:dyDescent="0.25">
      <c r="A10" s="32" t="s">
        <v>9</v>
      </c>
      <c r="B10" s="33">
        <v>352026</v>
      </c>
      <c r="C10" s="33">
        <v>12736123</v>
      </c>
      <c r="D10" s="33">
        <v>12747823</v>
      </c>
      <c r="E10" s="33">
        <v>12705280</v>
      </c>
      <c r="F10" s="33">
        <v>206697787017</v>
      </c>
      <c r="G10" s="33">
        <v>1249</v>
      </c>
      <c r="H10" s="35">
        <v>1</v>
      </c>
      <c r="I10" s="35">
        <v>1</v>
      </c>
    </row>
    <row r="11" spans="1:9" x14ac:dyDescent="0.25">
      <c r="A11" s="32" t="s">
        <v>10</v>
      </c>
      <c r="B11" s="33">
        <v>615258</v>
      </c>
      <c r="C11" s="33">
        <v>5883373</v>
      </c>
      <c r="D11" s="33">
        <v>5878611</v>
      </c>
      <c r="E11" s="33">
        <v>5852363</v>
      </c>
      <c r="F11" s="33">
        <v>109119670098</v>
      </c>
      <c r="G11" s="33">
        <v>1430</v>
      </c>
      <c r="H11" s="35">
        <v>1</v>
      </c>
      <c r="I11" s="35">
        <v>1</v>
      </c>
    </row>
    <row r="12" spans="1:9" x14ac:dyDescent="0.25">
      <c r="A12" s="32" t="s">
        <v>11</v>
      </c>
      <c r="B12" s="33">
        <v>1044754</v>
      </c>
      <c r="C12" s="33">
        <v>15778389</v>
      </c>
      <c r="D12" s="33">
        <v>15769369</v>
      </c>
      <c r="E12" s="33">
        <v>15626352</v>
      </c>
      <c r="F12" s="33">
        <v>125669386963</v>
      </c>
      <c r="G12" s="35">
        <v>615</v>
      </c>
      <c r="H12" s="35">
        <v>1</v>
      </c>
      <c r="I12" s="35">
        <v>1</v>
      </c>
    </row>
    <row r="13" spans="1:9" ht="30" x14ac:dyDescent="0.25">
      <c r="A13" s="32" t="s">
        <v>17</v>
      </c>
      <c r="B13" s="33">
        <v>252261</v>
      </c>
      <c r="C13" s="33">
        <v>5107090</v>
      </c>
      <c r="D13" s="33">
        <v>5145697</v>
      </c>
      <c r="E13" s="33">
        <v>5237918</v>
      </c>
      <c r="F13" s="33">
        <v>67673512585</v>
      </c>
      <c r="G13" s="33">
        <v>1008</v>
      </c>
      <c r="H13" s="35">
        <v>1</v>
      </c>
      <c r="I13" s="35">
        <v>1</v>
      </c>
    </row>
    <row r="14" spans="1:9" x14ac:dyDescent="0.25">
      <c r="A14" s="32" t="s">
        <v>18</v>
      </c>
      <c r="B14" s="33">
        <v>172384</v>
      </c>
      <c r="C14" s="33">
        <v>2806495</v>
      </c>
      <c r="D14" s="33">
        <v>2842544</v>
      </c>
      <c r="E14" s="33">
        <v>2794210</v>
      </c>
      <c r="F14" s="33">
        <v>79055669085</v>
      </c>
      <c r="G14" s="33">
        <v>2161</v>
      </c>
      <c r="H14" s="35">
        <v>1</v>
      </c>
      <c r="I14" s="35">
        <v>1</v>
      </c>
    </row>
    <row r="15" spans="1:9" ht="33" customHeight="1" x14ac:dyDescent="0.25">
      <c r="A15" s="32" t="s">
        <v>19</v>
      </c>
      <c r="B15" s="33">
        <v>493799</v>
      </c>
      <c r="C15" s="33">
        <v>5983493</v>
      </c>
      <c r="D15" s="33">
        <v>5977624</v>
      </c>
      <c r="E15" s="33">
        <v>5933321</v>
      </c>
      <c r="F15" s="33">
        <v>135398751607</v>
      </c>
      <c r="G15" s="33">
        <v>1746</v>
      </c>
      <c r="H15" s="35">
        <v>1</v>
      </c>
      <c r="I15" s="35">
        <v>1</v>
      </c>
    </row>
    <row r="16" spans="1:9" ht="30" x14ac:dyDescent="0.25">
      <c r="A16" s="32" t="s">
        <v>20</v>
      </c>
      <c r="B16" s="33">
        <v>401885</v>
      </c>
      <c r="C16" s="33">
        <v>2273700</v>
      </c>
      <c r="D16" s="33">
        <v>2275147</v>
      </c>
      <c r="E16" s="33">
        <v>2245364</v>
      </c>
      <c r="F16" s="33">
        <v>31266432259</v>
      </c>
      <c r="G16" s="33">
        <v>1062</v>
      </c>
      <c r="H16" s="35">
        <v>1</v>
      </c>
      <c r="I16" s="35">
        <v>1</v>
      </c>
    </row>
    <row r="17" spans="1:9" ht="30" x14ac:dyDescent="0.25">
      <c r="A17" s="32" t="s">
        <v>12</v>
      </c>
      <c r="B17" s="33">
        <v>1228226</v>
      </c>
      <c r="C17" s="33">
        <v>9307793</v>
      </c>
      <c r="D17" s="33">
        <v>9312380</v>
      </c>
      <c r="E17" s="33">
        <v>9218587</v>
      </c>
      <c r="F17" s="33">
        <v>213425868895</v>
      </c>
      <c r="G17" s="33">
        <v>1769</v>
      </c>
      <c r="H17" s="35">
        <v>1</v>
      </c>
      <c r="I17" s="35">
        <v>1</v>
      </c>
    </row>
    <row r="18" spans="1:9" ht="30" x14ac:dyDescent="0.25">
      <c r="A18" s="32" t="s">
        <v>13</v>
      </c>
      <c r="B18" s="33">
        <v>67052</v>
      </c>
      <c r="C18" s="33">
        <v>2367748</v>
      </c>
      <c r="D18" s="33">
        <v>2363142</v>
      </c>
      <c r="E18" s="33">
        <v>2347105</v>
      </c>
      <c r="F18" s="33">
        <v>63577786605</v>
      </c>
      <c r="G18" s="33">
        <v>2073</v>
      </c>
      <c r="H18" s="35">
        <v>1</v>
      </c>
      <c r="I18" s="35">
        <v>1</v>
      </c>
    </row>
    <row r="19" spans="1:9" ht="30" x14ac:dyDescent="0.25">
      <c r="A19" s="32" t="s">
        <v>14</v>
      </c>
      <c r="B19" s="33">
        <v>554068</v>
      </c>
      <c r="C19" s="33">
        <v>9283661</v>
      </c>
      <c r="D19" s="33">
        <v>9389340</v>
      </c>
      <c r="E19" s="33">
        <v>9395739</v>
      </c>
      <c r="F19" s="33">
        <v>93565135065</v>
      </c>
      <c r="G19" s="35">
        <v>769</v>
      </c>
      <c r="H19" s="35">
        <v>1</v>
      </c>
      <c r="I19" s="35">
        <v>1</v>
      </c>
    </row>
    <row r="20" spans="1:9" x14ac:dyDescent="0.25">
      <c r="A20" s="32" t="s">
        <v>15</v>
      </c>
      <c r="B20" s="33">
        <v>122598</v>
      </c>
      <c r="C20" s="33">
        <v>2670292</v>
      </c>
      <c r="D20" s="33">
        <v>2717472</v>
      </c>
      <c r="E20" s="33">
        <v>2891546</v>
      </c>
      <c r="F20" s="33">
        <v>36559572808</v>
      </c>
      <c r="G20" s="33">
        <v>1019</v>
      </c>
      <c r="H20" s="35">
        <v>1</v>
      </c>
      <c r="I20" s="35">
        <v>1</v>
      </c>
    </row>
    <row r="21" spans="1:9" ht="30" x14ac:dyDescent="0.25">
      <c r="A21" s="32" t="s">
        <v>16</v>
      </c>
      <c r="B21" s="33">
        <v>1590804</v>
      </c>
      <c r="C21" s="33">
        <v>19733479</v>
      </c>
      <c r="D21" s="33">
        <v>19796146</v>
      </c>
      <c r="E21" s="33">
        <v>19754770</v>
      </c>
      <c r="F21" s="33">
        <v>245564496562</v>
      </c>
      <c r="G21" s="35">
        <v>956</v>
      </c>
      <c r="H21" s="35">
        <v>1</v>
      </c>
      <c r="I21" s="35">
        <v>1</v>
      </c>
    </row>
    <row r="22" spans="1:9" ht="30" x14ac:dyDescent="0.25">
      <c r="A22" s="32" t="s">
        <v>21</v>
      </c>
      <c r="B22" s="33">
        <v>146853</v>
      </c>
      <c r="C22" s="33">
        <v>2683001</v>
      </c>
      <c r="D22" s="33">
        <v>2626608</v>
      </c>
      <c r="E22" s="33">
        <v>2406584</v>
      </c>
      <c r="F22" s="33">
        <v>22876033404</v>
      </c>
      <c r="G22" s="35">
        <v>684</v>
      </c>
      <c r="H22" s="35">
        <v>1</v>
      </c>
      <c r="I22" s="35">
        <v>1</v>
      </c>
    </row>
    <row r="23" spans="1:9" ht="30" x14ac:dyDescent="0.25">
      <c r="A23" s="32" t="s">
        <v>22</v>
      </c>
      <c r="B23" s="33">
        <v>714670</v>
      </c>
      <c r="C23" s="33">
        <v>14135179</v>
      </c>
      <c r="D23" s="33">
        <v>14192010</v>
      </c>
      <c r="E23" s="33">
        <v>13924821</v>
      </c>
      <c r="F23" s="33">
        <v>75909228213</v>
      </c>
      <c r="G23" s="35">
        <v>415</v>
      </c>
      <c r="H23" s="35">
        <v>1</v>
      </c>
      <c r="I23" s="35">
        <v>1</v>
      </c>
    </row>
    <row r="24" spans="1:9" ht="30" x14ac:dyDescent="0.25">
      <c r="A24" s="32" t="s">
        <v>23</v>
      </c>
      <c r="B24" s="33">
        <v>856857</v>
      </c>
      <c r="C24" s="33">
        <v>4554808</v>
      </c>
      <c r="D24" s="33">
        <v>4533717</v>
      </c>
      <c r="E24" s="33">
        <v>4478886</v>
      </c>
      <c r="F24" s="33">
        <v>42929669505</v>
      </c>
      <c r="G24" s="35">
        <v>730</v>
      </c>
      <c r="H24" s="35">
        <v>1</v>
      </c>
      <c r="I24" s="35">
        <v>1</v>
      </c>
    </row>
    <row r="25" spans="1:9" x14ac:dyDescent="0.25">
      <c r="A25" s="32" t="s">
        <v>24</v>
      </c>
      <c r="B25" s="33">
        <v>232380</v>
      </c>
      <c r="C25" s="33">
        <v>250035</v>
      </c>
      <c r="D25" s="33">
        <v>264193</v>
      </c>
      <c r="E25" s="33">
        <v>271494</v>
      </c>
      <c r="F25" s="33">
        <v>3291858695</v>
      </c>
      <c r="G25" s="35">
        <v>967</v>
      </c>
      <c r="H25" s="35">
        <v>1</v>
      </c>
      <c r="I25" s="35">
        <v>1</v>
      </c>
    </row>
    <row r="26" spans="1:9" x14ac:dyDescent="0.25">
      <c r="A26" s="19" t="s">
        <v>30</v>
      </c>
      <c r="E26" s="1">
        <f>SUM(E2:E21)</f>
        <v>104023449</v>
      </c>
    </row>
  </sheetData>
  <mergeCells count="1">
    <mergeCell ref="A1:A5"/>
  </mergeCells>
  <pageMargins left="0.7" right="0.7" top="0.75" bottom="0.75" header="0.3" footer="0.3"/>
  <pageSetup scale="8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I22"/>
  <sheetViews>
    <sheetView workbookViewId="0">
      <selection activeCell="A2" sqref="A2:I21"/>
    </sheetView>
  </sheetViews>
  <sheetFormatPr defaultRowHeight="15" x14ac:dyDescent="0.25"/>
  <cols>
    <col min="1" max="1" width="36.5703125" bestFit="1" customWidth="1"/>
    <col min="2" max="3" width="13.85546875" customWidth="1"/>
    <col min="4" max="4" width="13.5703125" customWidth="1"/>
    <col min="5" max="5" width="12.5703125" customWidth="1"/>
    <col min="6" max="6" width="14.7109375" customWidth="1"/>
    <col min="7" max="7" width="13.5703125" customWidth="1"/>
    <col min="8" max="8" width="13.140625" customWidth="1"/>
    <col min="9" max="9" width="11.7109375" customWidth="1"/>
  </cols>
  <sheetData>
    <row r="1" spans="1:9" ht="45" x14ac:dyDescent="0.25">
      <c r="A1" s="18" t="s">
        <v>31</v>
      </c>
      <c r="B1" s="18" t="s">
        <v>32</v>
      </c>
      <c r="C1" s="18" t="s">
        <v>70</v>
      </c>
      <c r="D1" s="18" t="s">
        <v>71</v>
      </c>
      <c r="E1" s="21" t="s">
        <v>73</v>
      </c>
      <c r="F1" s="18" t="s">
        <v>33</v>
      </c>
      <c r="G1" s="18" t="s">
        <v>34</v>
      </c>
      <c r="H1" s="18" t="s">
        <v>35</v>
      </c>
      <c r="I1" s="18" t="s">
        <v>36</v>
      </c>
    </row>
    <row r="2" spans="1:9" ht="30" x14ac:dyDescent="0.25">
      <c r="A2" s="32" t="s">
        <v>5</v>
      </c>
      <c r="B2" s="35">
        <v>54</v>
      </c>
      <c r="C2" s="35">
        <v>309</v>
      </c>
      <c r="D2" s="35">
        <v>308</v>
      </c>
      <c r="E2" s="35">
        <v>312</v>
      </c>
      <c r="F2" s="34">
        <v>2714500</v>
      </c>
      <c r="G2" s="34">
        <v>674</v>
      </c>
      <c r="H2" s="35">
        <v>0.09</v>
      </c>
      <c r="I2" s="35">
        <v>0.09</v>
      </c>
    </row>
    <row r="3" spans="1:9" ht="30" x14ac:dyDescent="0.25">
      <c r="A3" s="32" t="s">
        <v>6</v>
      </c>
      <c r="B3" s="35">
        <v>96</v>
      </c>
      <c r="C3" s="35">
        <v>868</v>
      </c>
      <c r="D3" s="35">
        <v>877</v>
      </c>
      <c r="E3" s="35">
        <v>882</v>
      </c>
      <c r="F3" s="33">
        <v>32871075</v>
      </c>
      <c r="G3" s="33">
        <v>2888</v>
      </c>
      <c r="H3" s="35">
        <v>0.41</v>
      </c>
      <c r="I3" s="35">
        <v>0.54</v>
      </c>
    </row>
    <row r="4" spans="1:9" x14ac:dyDescent="0.25">
      <c r="A4" s="32" t="s">
        <v>7</v>
      </c>
      <c r="B4" s="35">
        <v>28</v>
      </c>
      <c r="C4" s="35">
        <v>770</v>
      </c>
      <c r="D4" s="35">
        <v>784</v>
      </c>
      <c r="E4" s="35">
        <v>771</v>
      </c>
      <c r="F4" s="33">
        <v>9077983</v>
      </c>
      <c r="G4" s="35">
        <v>901</v>
      </c>
      <c r="H4" s="35">
        <v>0.56000000000000005</v>
      </c>
      <c r="I4" s="35">
        <v>0.25</v>
      </c>
    </row>
    <row r="5" spans="1:9" x14ac:dyDescent="0.25">
      <c r="A5" s="32" t="s">
        <v>8</v>
      </c>
      <c r="B5" s="33">
        <v>1303</v>
      </c>
      <c r="C5" s="33">
        <v>14640</v>
      </c>
      <c r="D5" s="33">
        <v>14628</v>
      </c>
      <c r="E5" s="33">
        <v>14508</v>
      </c>
      <c r="F5" s="33">
        <v>221663516</v>
      </c>
      <c r="G5" s="33">
        <v>1169</v>
      </c>
      <c r="H5" s="35">
        <v>0.9</v>
      </c>
      <c r="I5" s="35">
        <v>0.88</v>
      </c>
    </row>
    <row r="6" spans="1:9" x14ac:dyDescent="0.25">
      <c r="A6" s="32" t="s">
        <v>9</v>
      </c>
      <c r="B6" s="35">
        <v>526</v>
      </c>
      <c r="C6" s="33">
        <v>23034</v>
      </c>
      <c r="D6" s="33">
        <v>23042</v>
      </c>
      <c r="E6" s="33">
        <v>22993</v>
      </c>
      <c r="F6" s="33">
        <v>511042332</v>
      </c>
      <c r="G6" s="33">
        <v>1707</v>
      </c>
      <c r="H6" s="35">
        <v>0.75</v>
      </c>
      <c r="I6" s="35">
        <v>0.95</v>
      </c>
    </row>
    <row r="7" spans="1:9" x14ac:dyDescent="0.25">
      <c r="A7" s="32" t="s">
        <v>10</v>
      </c>
      <c r="B7" s="33">
        <v>1637</v>
      </c>
      <c r="C7" s="33">
        <v>12775</v>
      </c>
      <c r="D7" s="33">
        <v>12844</v>
      </c>
      <c r="E7" s="33">
        <v>12812</v>
      </c>
      <c r="F7" s="33">
        <v>285462717</v>
      </c>
      <c r="G7" s="33">
        <v>1714</v>
      </c>
      <c r="H7" s="35">
        <v>0.87</v>
      </c>
      <c r="I7" s="35">
        <v>0.99</v>
      </c>
    </row>
    <row r="8" spans="1:9" x14ac:dyDescent="0.25">
      <c r="A8" s="32" t="s">
        <v>11</v>
      </c>
      <c r="B8" s="33">
        <v>2204</v>
      </c>
      <c r="C8" s="33">
        <v>42908</v>
      </c>
      <c r="D8" s="33">
        <v>43341</v>
      </c>
      <c r="E8" s="33">
        <v>42785</v>
      </c>
      <c r="F8" s="33">
        <v>334980521</v>
      </c>
      <c r="G8" s="35">
        <v>599</v>
      </c>
      <c r="H8" s="35">
        <v>1.1100000000000001</v>
      </c>
      <c r="I8" s="35">
        <v>1.05</v>
      </c>
    </row>
    <row r="9" spans="1:9" ht="30" x14ac:dyDescent="0.25">
      <c r="A9" s="32" t="s">
        <v>17</v>
      </c>
      <c r="B9" s="35">
        <v>253</v>
      </c>
      <c r="C9" s="33">
        <v>2548</v>
      </c>
      <c r="D9" s="33">
        <v>2590</v>
      </c>
      <c r="E9" s="33">
        <v>2653</v>
      </c>
      <c r="F9" s="33">
        <v>31522316</v>
      </c>
      <c r="G9" s="35">
        <v>934</v>
      </c>
      <c r="H9" s="35">
        <v>0.24</v>
      </c>
      <c r="I9" s="35">
        <v>0.21</v>
      </c>
    </row>
    <row r="10" spans="1:9" x14ac:dyDescent="0.25">
      <c r="A10" s="32" t="s">
        <v>18</v>
      </c>
      <c r="B10" s="35">
        <v>382</v>
      </c>
      <c r="C10" s="33">
        <v>15176</v>
      </c>
      <c r="D10" s="33">
        <v>15067</v>
      </c>
      <c r="E10" s="33">
        <v>14852</v>
      </c>
      <c r="F10" s="33">
        <v>388334264</v>
      </c>
      <c r="G10" s="33">
        <v>1987</v>
      </c>
      <c r="H10" s="35">
        <v>2.17</v>
      </c>
      <c r="I10" s="35">
        <v>2.15</v>
      </c>
    </row>
    <row r="11" spans="1:9" x14ac:dyDescent="0.25">
      <c r="A11" s="32" t="s">
        <v>19</v>
      </c>
      <c r="B11" s="33">
        <v>1512</v>
      </c>
      <c r="C11" s="33">
        <v>27249</v>
      </c>
      <c r="D11" s="33">
        <v>26924</v>
      </c>
      <c r="E11" s="33">
        <v>26872</v>
      </c>
      <c r="F11" s="33">
        <v>524172302</v>
      </c>
      <c r="G11" s="33">
        <v>1493</v>
      </c>
      <c r="H11" s="35">
        <v>1.9</v>
      </c>
      <c r="I11" s="35">
        <v>1.56</v>
      </c>
    </row>
    <row r="12" spans="1:9" ht="30" x14ac:dyDescent="0.25">
      <c r="A12" s="32" t="s">
        <v>20</v>
      </c>
      <c r="B12" s="35">
        <v>919</v>
      </c>
      <c r="C12" s="33">
        <v>7316</v>
      </c>
      <c r="D12" s="33">
        <v>7335</v>
      </c>
      <c r="E12" s="33">
        <v>7325</v>
      </c>
      <c r="F12" s="33">
        <v>92799689</v>
      </c>
      <c r="G12" s="35">
        <v>974</v>
      </c>
      <c r="H12" s="35">
        <v>1.41</v>
      </c>
      <c r="I12" s="35">
        <v>1.25</v>
      </c>
    </row>
    <row r="13" spans="1:9" ht="30" x14ac:dyDescent="0.25">
      <c r="A13" s="32" t="s">
        <v>12</v>
      </c>
      <c r="B13" s="33">
        <v>4082</v>
      </c>
      <c r="C13" s="33">
        <v>32510</v>
      </c>
      <c r="D13" s="33">
        <v>32673</v>
      </c>
      <c r="E13" s="33">
        <v>32815</v>
      </c>
      <c r="F13" s="33">
        <v>675352084</v>
      </c>
      <c r="G13" s="33">
        <v>1590</v>
      </c>
      <c r="H13" s="35">
        <v>1.57</v>
      </c>
      <c r="I13" s="35">
        <v>1.35</v>
      </c>
    </row>
    <row r="14" spans="1:9" ht="30" x14ac:dyDescent="0.25">
      <c r="A14" s="32" t="s">
        <v>13</v>
      </c>
      <c r="B14" s="35">
        <v>110</v>
      </c>
      <c r="C14" s="33">
        <v>8596</v>
      </c>
      <c r="D14" s="33">
        <v>8644</v>
      </c>
      <c r="E14" s="33">
        <v>8528</v>
      </c>
      <c r="F14" s="33">
        <v>237651311</v>
      </c>
      <c r="G14" s="33">
        <v>2128</v>
      </c>
      <c r="H14" s="35">
        <v>1.57</v>
      </c>
      <c r="I14" s="35">
        <v>1.52</v>
      </c>
    </row>
    <row r="15" spans="1:9" ht="30" x14ac:dyDescent="0.25">
      <c r="A15" s="32" t="s">
        <v>14</v>
      </c>
      <c r="B15" s="33">
        <v>1330</v>
      </c>
      <c r="C15" s="33">
        <v>23535</v>
      </c>
      <c r="D15" s="33">
        <v>23852</v>
      </c>
      <c r="E15" s="33">
        <v>23729</v>
      </c>
      <c r="F15" s="33">
        <v>297646009</v>
      </c>
      <c r="G15" s="35">
        <v>966</v>
      </c>
      <c r="H15" s="35">
        <v>1.07</v>
      </c>
      <c r="I15" s="35">
        <v>1.33</v>
      </c>
    </row>
    <row r="16" spans="1:9" x14ac:dyDescent="0.25">
      <c r="A16" s="32" t="s">
        <v>15</v>
      </c>
      <c r="B16" s="35">
        <v>387</v>
      </c>
      <c r="C16" s="33">
        <v>3556</v>
      </c>
      <c r="D16" s="33">
        <v>3742</v>
      </c>
      <c r="E16" s="33">
        <v>3797</v>
      </c>
      <c r="F16" s="33">
        <v>24820985</v>
      </c>
      <c r="G16" s="35">
        <v>516</v>
      </c>
      <c r="H16" s="35">
        <v>0.56999999999999995</v>
      </c>
      <c r="I16" s="35">
        <v>0.27</v>
      </c>
    </row>
    <row r="17" spans="1:9" ht="30" x14ac:dyDescent="0.25">
      <c r="A17" s="32" t="s">
        <v>16</v>
      </c>
      <c r="B17" s="33">
        <v>3011</v>
      </c>
      <c r="C17" s="33">
        <v>38665</v>
      </c>
      <c r="D17" s="33">
        <v>39382</v>
      </c>
      <c r="E17" s="33">
        <v>39404</v>
      </c>
      <c r="F17" s="33">
        <v>480859428</v>
      </c>
      <c r="G17" s="35">
        <v>945</v>
      </c>
      <c r="H17" s="35">
        <v>0.87</v>
      </c>
      <c r="I17" s="35">
        <v>0.8</v>
      </c>
    </row>
    <row r="18" spans="1:9" ht="30" x14ac:dyDescent="0.25">
      <c r="A18" s="32" t="s">
        <v>21</v>
      </c>
      <c r="B18" s="35">
        <v>256</v>
      </c>
      <c r="C18" s="33">
        <v>6087</v>
      </c>
      <c r="D18" s="33">
        <v>5799</v>
      </c>
      <c r="E18" s="33">
        <v>5271</v>
      </c>
      <c r="F18" s="33">
        <v>33842718</v>
      </c>
      <c r="G18" s="35">
        <v>455</v>
      </c>
      <c r="H18" s="35">
        <v>0.97</v>
      </c>
      <c r="I18" s="35">
        <v>0.63</v>
      </c>
    </row>
    <row r="19" spans="1:9" ht="30" x14ac:dyDescent="0.25">
      <c r="A19" s="32" t="s">
        <v>22</v>
      </c>
      <c r="B19" s="33">
        <v>1549</v>
      </c>
      <c r="C19" s="33">
        <v>34481</v>
      </c>
      <c r="D19" s="33">
        <v>34698</v>
      </c>
      <c r="E19" s="33">
        <v>34557</v>
      </c>
      <c r="F19" s="33">
        <v>166116787</v>
      </c>
      <c r="G19" s="35">
        <v>370</v>
      </c>
      <c r="H19" s="35">
        <v>1.08</v>
      </c>
      <c r="I19" s="35">
        <v>0.94</v>
      </c>
    </row>
    <row r="20" spans="1:9" ht="30" x14ac:dyDescent="0.25">
      <c r="A20" s="32" t="s">
        <v>23</v>
      </c>
      <c r="B20" s="33">
        <v>1545</v>
      </c>
      <c r="C20" s="33">
        <v>9042</v>
      </c>
      <c r="D20" s="33">
        <v>9076</v>
      </c>
      <c r="E20" s="33">
        <v>8954</v>
      </c>
      <c r="F20" s="33">
        <v>86200930</v>
      </c>
      <c r="G20" s="35">
        <v>735</v>
      </c>
      <c r="H20" s="35">
        <v>0.84</v>
      </c>
      <c r="I20" s="35">
        <v>0.82</v>
      </c>
    </row>
    <row r="21" spans="1:9" x14ac:dyDescent="0.25">
      <c r="A21" s="32" t="s">
        <v>24</v>
      </c>
      <c r="B21" s="35">
        <v>98</v>
      </c>
      <c r="C21" s="35">
        <v>150</v>
      </c>
      <c r="D21" s="35">
        <v>159</v>
      </c>
      <c r="E21" s="35">
        <v>155</v>
      </c>
      <c r="F21" s="33">
        <v>1301884</v>
      </c>
      <c r="G21" s="35">
        <v>647</v>
      </c>
      <c r="H21" s="35">
        <v>0.26</v>
      </c>
      <c r="I21" s="35">
        <v>0.18</v>
      </c>
    </row>
    <row r="22" spans="1:9" x14ac:dyDescent="0.25">
      <c r="A22" s="19" t="s">
        <v>30</v>
      </c>
      <c r="E22" s="20">
        <f>SUM(E2:E21)</f>
        <v>303975</v>
      </c>
    </row>
  </sheetData>
  <pageMargins left="0.7" right="0.7" top="0.75" bottom="0.75" header="0.3" footer="0.3"/>
  <pageSetup scale="8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I22"/>
  <sheetViews>
    <sheetView workbookViewId="0">
      <selection activeCell="A2" sqref="A2:I21"/>
    </sheetView>
  </sheetViews>
  <sheetFormatPr defaultRowHeight="15" x14ac:dyDescent="0.25"/>
  <cols>
    <col min="1" max="1" width="36.5703125" customWidth="1"/>
    <col min="2" max="2" width="13.28515625" customWidth="1"/>
    <col min="3" max="3" width="13.42578125" customWidth="1"/>
    <col min="4" max="4" width="13" customWidth="1"/>
    <col min="5" max="5" width="13.140625" customWidth="1"/>
    <col min="6" max="6" width="12.7109375" customWidth="1"/>
    <col min="7" max="7" width="9.140625" customWidth="1"/>
    <col min="8" max="8" width="14" customWidth="1"/>
    <col min="9" max="9" width="11.5703125" customWidth="1"/>
  </cols>
  <sheetData>
    <row r="1" spans="1:9" ht="45" x14ac:dyDescent="0.25">
      <c r="A1" s="18" t="s">
        <v>31</v>
      </c>
      <c r="B1" s="18" t="s">
        <v>32</v>
      </c>
      <c r="C1" s="18" t="s">
        <v>48</v>
      </c>
      <c r="D1" s="18" t="s">
        <v>49</v>
      </c>
      <c r="E1" s="21" t="s">
        <v>50</v>
      </c>
      <c r="F1" s="18" t="s">
        <v>33</v>
      </c>
      <c r="G1" s="18" t="s">
        <v>34</v>
      </c>
      <c r="H1" s="18" t="s">
        <v>35</v>
      </c>
      <c r="I1" s="18" t="s">
        <v>36</v>
      </c>
    </row>
    <row r="2" spans="1:9" ht="30" x14ac:dyDescent="0.25">
      <c r="A2" s="32" t="s">
        <v>5</v>
      </c>
      <c r="B2" s="35">
        <v>57</v>
      </c>
      <c r="C2" s="35">
        <v>363</v>
      </c>
      <c r="D2" s="35">
        <v>349</v>
      </c>
      <c r="E2" s="35">
        <v>344</v>
      </c>
      <c r="F2" s="34">
        <v>3071351</v>
      </c>
      <c r="G2" s="34">
        <v>671</v>
      </c>
      <c r="H2" s="35">
        <v>0.09</v>
      </c>
      <c r="I2" s="35">
        <v>0.08</v>
      </c>
    </row>
    <row r="3" spans="1:9" ht="30" x14ac:dyDescent="0.25">
      <c r="A3" s="32" t="s">
        <v>6</v>
      </c>
      <c r="B3" s="35">
        <v>87</v>
      </c>
      <c r="C3" s="33">
        <v>1114</v>
      </c>
      <c r="D3" s="33">
        <v>1109</v>
      </c>
      <c r="E3" s="33">
        <v>1075</v>
      </c>
      <c r="F3" s="33">
        <v>52879904</v>
      </c>
      <c r="G3" s="33">
        <v>3700</v>
      </c>
      <c r="H3" s="35">
        <v>0.55000000000000004</v>
      </c>
      <c r="I3" s="35">
        <v>0.96</v>
      </c>
    </row>
    <row r="4" spans="1:9" x14ac:dyDescent="0.25">
      <c r="A4" s="32" t="s">
        <v>7</v>
      </c>
      <c r="B4" s="35">
        <v>33</v>
      </c>
      <c r="C4" s="35">
        <v>674</v>
      </c>
      <c r="D4" s="35">
        <v>675</v>
      </c>
      <c r="E4" s="35">
        <v>664</v>
      </c>
      <c r="F4" s="33">
        <v>12186858</v>
      </c>
      <c r="G4" s="33">
        <v>1397</v>
      </c>
      <c r="H4" s="35">
        <v>0.43</v>
      </c>
      <c r="I4" s="35">
        <v>0.26</v>
      </c>
    </row>
    <row r="5" spans="1:9" x14ac:dyDescent="0.25">
      <c r="A5" s="32" t="s">
        <v>8</v>
      </c>
      <c r="B5" s="33">
        <v>1547</v>
      </c>
      <c r="C5" s="33">
        <v>18549</v>
      </c>
      <c r="D5" s="33">
        <v>18638</v>
      </c>
      <c r="E5" s="33">
        <v>18463</v>
      </c>
      <c r="F5" s="33">
        <v>311208389</v>
      </c>
      <c r="G5" s="33">
        <v>1291</v>
      </c>
      <c r="H5" s="35">
        <v>0.88</v>
      </c>
      <c r="I5" s="35">
        <v>0.81</v>
      </c>
    </row>
    <row r="6" spans="1:9" x14ac:dyDescent="0.25">
      <c r="A6" s="32" t="s">
        <v>9</v>
      </c>
      <c r="B6" s="35">
        <v>592</v>
      </c>
      <c r="C6" s="33">
        <v>26309</v>
      </c>
      <c r="D6" s="33">
        <v>26361</v>
      </c>
      <c r="E6" s="33">
        <v>26265</v>
      </c>
      <c r="F6" s="33">
        <v>658542150</v>
      </c>
      <c r="G6" s="33">
        <v>1925</v>
      </c>
      <c r="H6" s="35">
        <v>0.73</v>
      </c>
      <c r="I6" s="35">
        <v>0.95</v>
      </c>
    </row>
    <row r="7" spans="1:9" x14ac:dyDescent="0.25">
      <c r="A7" s="32" t="s">
        <v>10</v>
      </c>
      <c r="B7" s="33">
        <v>1682</v>
      </c>
      <c r="C7" s="33">
        <v>13671</v>
      </c>
      <c r="D7" s="33">
        <v>13727</v>
      </c>
      <c r="E7" s="33">
        <v>13733</v>
      </c>
      <c r="F7" s="33">
        <v>308486935</v>
      </c>
      <c r="G7" s="33">
        <v>1731</v>
      </c>
      <c r="H7" s="35">
        <v>0.83</v>
      </c>
      <c r="I7" s="35">
        <v>0.84</v>
      </c>
    </row>
    <row r="8" spans="1:9" x14ac:dyDescent="0.25">
      <c r="A8" s="32" t="s">
        <v>11</v>
      </c>
      <c r="B8" s="33">
        <v>2458</v>
      </c>
      <c r="C8" s="33">
        <v>49944</v>
      </c>
      <c r="D8" s="33">
        <v>50096</v>
      </c>
      <c r="E8" s="33">
        <v>49547</v>
      </c>
      <c r="F8" s="33">
        <v>436698025</v>
      </c>
      <c r="G8" s="35">
        <v>674</v>
      </c>
      <c r="H8" s="35">
        <v>1.1200000000000001</v>
      </c>
      <c r="I8" s="35">
        <v>1.04</v>
      </c>
    </row>
    <row r="9" spans="1:9" ht="30" x14ac:dyDescent="0.25">
      <c r="A9" s="32" t="s">
        <v>17</v>
      </c>
      <c r="B9" s="35">
        <v>345</v>
      </c>
      <c r="C9" s="33">
        <v>3924</v>
      </c>
      <c r="D9" s="33">
        <v>4044</v>
      </c>
      <c r="E9" s="33">
        <v>4173</v>
      </c>
      <c r="F9" s="33">
        <v>56136506</v>
      </c>
      <c r="G9" s="33">
        <v>1067</v>
      </c>
      <c r="H9" s="35">
        <v>0.28000000000000003</v>
      </c>
      <c r="I9" s="35">
        <v>0.25</v>
      </c>
    </row>
    <row r="10" spans="1:9" x14ac:dyDescent="0.25">
      <c r="A10" s="32" t="s">
        <v>18</v>
      </c>
      <c r="B10" s="35">
        <v>463</v>
      </c>
      <c r="C10" s="33">
        <v>15941</v>
      </c>
      <c r="D10" s="33">
        <v>15820</v>
      </c>
      <c r="E10" s="33">
        <v>15484</v>
      </c>
      <c r="F10" s="33">
        <v>447793365</v>
      </c>
      <c r="G10" s="33">
        <v>2187</v>
      </c>
      <c r="H10" s="35">
        <v>1.96</v>
      </c>
      <c r="I10" s="35">
        <v>1.69</v>
      </c>
    </row>
    <row r="11" spans="1:9" x14ac:dyDescent="0.25">
      <c r="A11" s="32" t="s">
        <v>19</v>
      </c>
      <c r="B11" s="33">
        <v>1840</v>
      </c>
      <c r="C11" s="33">
        <v>37771</v>
      </c>
      <c r="D11" s="33">
        <v>37458</v>
      </c>
      <c r="E11" s="33">
        <v>37490</v>
      </c>
      <c r="F11" s="33">
        <v>911181127</v>
      </c>
      <c r="G11" s="33">
        <v>1865</v>
      </c>
      <c r="H11" s="35">
        <v>2.23</v>
      </c>
      <c r="I11" s="35">
        <v>2.0099999999999998</v>
      </c>
    </row>
    <row r="12" spans="1:9" ht="30" x14ac:dyDescent="0.25">
      <c r="A12" s="32" t="s">
        <v>20</v>
      </c>
      <c r="B12" s="33">
        <v>1342</v>
      </c>
      <c r="C12" s="33">
        <v>7982</v>
      </c>
      <c r="D12" s="33">
        <v>8075</v>
      </c>
      <c r="E12" s="33">
        <v>8052</v>
      </c>
      <c r="F12" s="33">
        <v>120251208</v>
      </c>
      <c r="G12" s="33">
        <v>1151</v>
      </c>
      <c r="H12" s="35">
        <v>1.27</v>
      </c>
      <c r="I12" s="35">
        <v>1.1499999999999999</v>
      </c>
    </row>
    <row r="13" spans="1:9" ht="30" x14ac:dyDescent="0.25">
      <c r="A13" s="32" t="s">
        <v>12</v>
      </c>
      <c r="B13" s="33">
        <v>5081</v>
      </c>
      <c r="C13" s="33">
        <v>40051</v>
      </c>
      <c r="D13" s="33">
        <v>40322</v>
      </c>
      <c r="E13" s="33">
        <v>39928</v>
      </c>
      <c r="F13" s="33">
        <v>934167884</v>
      </c>
      <c r="G13" s="33">
        <v>1792</v>
      </c>
      <c r="H13" s="35">
        <v>1.53</v>
      </c>
      <c r="I13" s="35">
        <v>1.31</v>
      </c>
    </row>
    <row r="14" spans="1:9" ht="30" x14ac:dyDescent="0.25">
      <c r="A14" s="32" t="s">
        <v>13</v>
      </c>
      <c r="B14" s="35">
        <v>161</v>
      </c>
      <c r="C14" s="33">
        <v>10928</v>
      </c>
      <c r="D14" s="33">
        <v>10889</v>
      </c>
      <c r="E14" s="33">
        <v>10874</v>
      </c>
      <c r="F14" s="33">
        <v>397932765</v>
      </c>
      <c r="G14" s="33">
        <v>2809</v>
      </c>
      <c r="H14" s="35">
        <v>1.63</v>
      </c>
      <c r="I14" s="35">
        <v>1.87</v>
      </c>
    </row>
    <row r="15" spans="1:9" ht="30" x14ac:dyDescent="0.25">
      <c r="A15" s="32" t="s">
        <v>14</v>
      </c>
      <c r="B15" s="33">
        <v>1603</v>
      </c>
      <c r="C15" s="33">
        <v>23938</v>
      </c>
      <c r="D15" s="33">
        <v>23907</v>
      </c>
      <c r="E15" s="33">
        <v>23711</v>
      </c>
      <c r="F15" s="33">
        <v>347302937</v>
      </c>
      <c r="G15" s="33">
        <v>1120</v>
      </c>
      <c r="H15" s="35">
        <v>0.89</v>
      </c>
      <c r="I15" s="35">
        <v>1.1100000000000001</v>
      </c>
    </row>
    <row r="16" spans="1:9" x14ac:dyDescent="0.25">
      <c r="A16" s="32" t="s">
        <v>15</v>
      </c>
      <c r="B16" s="35">
        <v>465</v>
      </c>
      <c r="C16" s="33">
        <v>4461</v>
      </c>
      <c r="D16" s="33">
        <v>4727</v>
      </c>
      <c r="E16" s="33">
        <v>4675</v>
      </c>
      <c r="F16" s="33">
        <v>33583492</v>
      </c>
      <c r="G16" s="35">
        <v>559</v>
      </c>
      <c r="H16" s="35">
        <v>0.56999999999999995</v>
      </c>
      <c r="I16" s="35">
        <v>0.27</v>
      </c>
    </row>
    <row r="17" spans="1:9" ht="30" x14ac:dyDescent="0.25">
      <c r="A17" s="32" t="s">
        <v>16</v>
      </c>
      <c r="B17" s="33">
        <v>3789</v>
      </c>
      <c r="C17" s="33">
        <v>48598</v>
      </c>
      <c r="D17" s="33">
        <v>49143</v>
      </c>
      <c r="E17" s="33">
        <v>48823</v>
      </c>
      <c r="F17" s="33">
        <v>621295511</v>
      </c>
      <c r="G17" s="35">
        <v>978</v>
      </c>
      <c r="H17" s="35">
        <v>0.87</v>
      </c>
      <c r="I17" s="35">
        <v>0.76</v>
      </c>
    </row>
    <row r="18" spans="1:9" ht="30" x14ac:dyDescent="0.25">
      <c r="A18" s="32" t="s">
        <v>21</v>
      </c>
      <c r="B18" s="35">
        <v>331</v>
      </c>
      <c r="C18" s="33">
        <v>7999</v>
      </c>
      <c r="D18" s="33">
        <v>7695</v>
      </c>
      <c r="E18" s="33">
        <v>6758</v>
      </c>
      <c r="F18" s="33">
        <v>58276815</v>
      </c>
      <c r="G18" s="35">
        <v>599</v>
      </c>
      <c r="H18" s="35">
        <v>0.99</v>
      </c>
      <c r="I18" s="35">
        <v>0.76</v>
      </c>
    </row>
    <row r="19" spans="1:9" ht="30" x14ac:dyDescent="0.25">
      <c r="A19" s="32" t="s">
        <v>22</v>
      </c>
      <c r="B19" s="33">
        <v>1983</v>
      </c>
      <c r="C19" s="33">
        <v>42936</v>
      </c>
      <c r="D19" s="33">
        <v>43142</v>
      </c>
      <c r="E19" s="33">
        <v>42142</v>
      </c>
      <c r="F19" s="33">
        <v>235193808</v>
      </c>
      <c r="G19" s="35">
        <v>423</v>
      </c>
      <c r="H19" s="35">
        <v>1.07</v>
      </c>
      <c r="I19" s="35">
        <v>0.92</v>
      </c>
    </row>
    <row r="20" spans="1:9" ht="30" x14ac:dyDescent="0.25">
      <c r="A20" s="32" t="s">
        <v>23</v>
      </c>
      <c r="B20" s="33">
        <v>1676</v>
      </c>
      <c r="C20" s="33">
        <v>11390</v>
      </c>
      <c r="D20" s="33">
        <v>11516</v>
      </c>
      <c r="E20" s="33">
        <v>11531</v>
      </c>
      <c r="F20" s="33">
        <v>109157328</v>
      </c>
      <c r="G20" s="35">
        <v>731</v>
      </c>
      <c r="H20" s="35">
        <v>0.91</v>
      </c>
      <c r="I20" s="35">
        <v>0.76</v>
      </c>
    </row>
    <row r="21" spans="1:9" x14ac:dyDescent="0.25">
      <c r="A21" s="32" t="s">
        <v>24</v>
      </c>
      <c r="B21" s="35">
        <v>411</v>
      </c>
      <c r="C21" s="35">
        <v>739</v>
      </c>
      <c r="D21" s="35">
        <v>760</v>
      </c>
      <c r="E21" s="35">
        <v>797</v>
      </c>
      <c r="F21" s="33">
        <v>8700489</v>
      </c>
      <c r="G21" s="35">
        <v>874</v>
      </c>
      <c r="H21" s="35">
        <v>1.04</v>
      </c>
      <c r="I21" s="35">
        <v>0.79</v>
      </c>
    </row>
    <row r="22" spans="1:9" x14ac:dyDescent="0.25">
      <c r="A22" s="19" t="s">
        <v>37</v>
      </c>
      <c r="E22" s="20">
        <f>SUM(E2:E21)</f>
        <v>364529</v>
      </c>
    </row>
  </sheetData>
  <pageMargins left="0.7" right="0.7" top="0.75" bottom="0.75" header="0.3" footer="0.3"/>
  <pageSetup scale="9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T30"/>
  <sheetViews>
    <sheetView tabSelected="1" zoomScaleNormal="100" workbookViewId="0">
      <pane xSplit="1" topLeftCell="I1" activePane="topRight" state="frozen"/>
      <selection pane="topRight" activeCell="A2" sqref="A2"/>
    </sheetView>
  </sheetViews>
  <sheetFormatPr defaultColWidth="8.85546875" defaultRowHeight="15" x14ac:dyDescent="0.25"/>
  <cols>
    <col min="1" max="1" width="49.42578125" customWidth="1"/>
    <col min="2" max="2" width="12.42578125" bestFit="1" customWidth="1"/>
    <col min="4" max="4" width="12.42578125" bestFit="1" customWidth="1"/>
    <col min="6" max="6" width="11" customWidth="1"/>
    <col min="7" max="7" width="8.42578125" bestFit="1" customWidth="1"/>
    <col min="8" max="8" width="9" bestFit="1" customWidth="1"/>
    <col min="9" max="9" width="8.42578125" bestFit="1" customWidth="1"/>
    <col min="10" max="10" width="9" bestFit="1" customWidth="1"/>
    <col min="13" max="13" width="12" customWidth="1"/>
    <col min="15" max="15" width="14.42578125" customWidth="1"/>
    <col min="16" max="16" width="14" customWidth="1"/>
    <col min="17" max="17" width="10.140625" bestFit="1" customWidth="1"/>
    <col min="18" max="18" width="10.140625" customWidth="1"/>
    <col min="19" max="19" width="11" customWidth="1"/>
  </cols>
  <sheetData>
    <row r="1" spans="1:20" x14ac:dyDescent="0.25">
      <c r="A1" s="3"/>
      <c r="B1" s="4" t="s">
        <v>0</v>
      </c>
      <c r="C1" s="3"/>
      <c r="D1" s="3"/>
      <c r="E1" s="3"/>
      <c r="F1" s="3"/>
      <c r="G1" s="5" t="s">
        <v>42</v>
      </c>
      <c r="H1" s="5"/>
      <c r="I1" s="5"/>
      <c r="J1" s="5"/>
      <c r="M1" s="6" t="s">
        <v>1</v>
      </c>
      <c r="N1" s="6" t="s">
        <v>1</v>
      </c>
      <c r="O1" s="6" t="s">
        <v>26</v>
      </c>
    </row>
    <row r="2" spans="1:20" ht="60" x14ac:dyDescent="0.25">
      <c r="A2" s="4" t="s">
        <v>2</v>
      </c>
      <c r="B2" s="7" t="s">
        <v>51</v>
      </c>
      <c r="C2" s="8" t="s">
        <v>3</v>
      </c>
      <c r="D2" s="61" t="s">
        <v>52</v>
      </c>
      <c r="E2" s="8" t="s">
        <v>3</v>
      </c>
      <c r="F2" s="9" t="s">
        <v>39</v>
      </c>
      <c r="G2" s="64" t="s">
        <v>53</v>
      </c>
      <c r="H2" s="65" t="s">
        <v>3</v>
      </c>
      <c r="I2" s="10" t="s">
        <v>54</v>
      </c>
      <c r="J2" s="70" t="s">
        <v>3</v>
      </c>
      <c r="K2" s="11" t="s">
        <v>4</v>
      </c>
      <c r="L2" s="12" t="s">
        <v>27</v>
      </c>
      <c r="M2" s="12" t="s">
        <v>28</v>
      </c>
      <c r="N2" s="12" t="s">
        <v>29</v>
      </c>
      <c r="O2" s="12" t="s">
        <v>41</v>
      </c>
      <c r="P2" s="29" t="s">
        <v>40</v>
      </c>
      <c r="Q2" s="13" t="s">
        <v>38</v>
      </c>
      <c r="R2" s="12" t="s">
        <v>44</v>
      </c>
      <c r="S2" s="12" t="s">
        <v>45</v>
      </c>
    </row>
    <row r="3" spans="1:20" x14ac:dyDescent="0.25">
      <c r="A3" s="2" t="s">
        <v>5</v>
      </c>
      <c r="B3" s="27">
        <f>+'National Base Year'!E2</f>
        <v>1345399</v>
      </c>
      <c r="C3" s="23">
        <f>B3/$B$23</f>
        <v>1.153852602553186E-2</v>
      </c>
      <c r="D3" s="62">
        <f>+'National Current Year'!E6</f>
        <v>1356721</v>
      </c>
      <c r="E3" s="22">
        <f>D3/$D$23</f>
        <v>1.0844638202746977E-2</v>
      </c>
      <c r="F3" s="24">
        <f>(D3/B3)-1</f>
        <v>8.4153474173831455E-3</v>
      </c>
      <c r="G3" s="68">
        <f>+'Local Base Year'!E2</f>
        <v>312</v>
      </c>
      <c r="H3" s="66">
        <f>G3/$G$23</f>
        <v>1.0264001973846533E-3</v>
      </c>
      <c r="I3" s="73">
        <f>+'Local Current Year'!E2</f>
        <v>344</v>
      </c>
      <c r="J3" s="71">
        <f>I3/$I$23</f>
        <v>9.436834929456916E-4</v>
      </c>
      <c r="K3" s="25">
        <f>(I3/G3)-1</f>
        <v>0.10256410256410264</v>
      </c>
      <c r="L3" s="26">
        <f>G3*($D$23-$B$23)/$B$23</f>
        <v>22.756722364924467</v>
      </c>
      <c r="M3" s="26">
        <f>G3*(((D3-B3)/B3)-(($D$23-$B$23)/$B$23))</f>
        <v>-20.131133970700894</v>
      </c>
      <c r="N3" s="28">
        <f>G3*(((I3-G3)/G3)-((D3-B3)/B3))</f>
        <v>29.374411605776427</v>
      </c>
      <c r="O3" s="57">
        <f t="shared" ref="O3:O22" si="0">SUM(L3:N3)</f>
        <v>32</v>
      </c>
      <c r="P3" s="30">
        <f>I3-G3</f>
        <v>32</v>
      </c>
      <c r="Q3" s="31">
        <f t="shared" ref="Q3:Q22" si="1">(I3/$I$23)/(D3/$D$23)</f>
        <v>8.7018439463167507E-2</v>
      </c>
      <c r="R3" s="41" t="b">
        <f t="shared" ref="R3:R6" si="2">IF(Q3&gt;1,(Q3-1)/Q3)</f>
        <v>0</v>
      </c>
      <c r="S3" s="40">
        <f>R3*I3</f>
        <v>0</v>
      </c>
    </row>
    <row r="4" spans="1:20" ht="15.75" customHeight="1" x14ac:dyDescent="0.25">
      <c r="A4" s="2" t="s">
        <v>6</v>
      </c>
      <c r="B4" s="27">
        <f>+'National Base Year'!E3</f>
        <v>859017</v>
      </c>
      <c r="C4" s="23">
        <f t="shared" ref="C4:C22" si="3">B4/$B$23</f>
        <v>7.3671750988920769E-3</v>
      </c>
      <c r="D4" s="62">
        <f>+'National Current Year'!E7</f>
        <v>686605</v>
      </c>
      <c r="E4" s="22">
        <f t="shared" ref="E4:E22" si="4">D4/$D$23</f>
        <v>5.4882196215707488E-3</v>
      </c>
      <c r="F4" s="24">
        <f t="shared" ref="F4:F22" si="5">(D4/B4)-1</f>
        <v>-0.20070848423255883</v>
      </c>
      <c r="G4" s="68">
        <f>+'Local Base Year'!E3</f>
        <v>882</v>
      </c>
      <c r="H4" s="66">
        <f>G4/$G$23</f>
        <v>2.9015544041450778E-3</v>
      </c>
      <c r="I4" s="73">
        <f>+'Local Current Year'!E3</f>
        <v>1075</v>
      </c>
      <c r="J4" s="71">
        <f t="shared" ref="J4:J22" si="6">I4/$I$23</f>
        <v>2.949010915455286E-3</v>
      </c>
      <c r="K4" s="25">
        <f>(I4/G4)-1</f>
        <v>0.21882086167800452</v>
      </c>
      <c r="L4" s="26">
        <f t="shared" ref="L4:L22" si="7">G4*($D$23-$B$23)/$B$23</f>
        <v>64.33150360853648</v>
      </c>
      <c r="M4" s="26">
        <f t="shared" ref="M4:M22" si="8">G4*(((D4-B4)/B4)-(($D$23-$B$23)/$B$23))</f>
        <v>-241.35638670165338</v>
      </c>
      <c r="N4" s="28">
        <f t="shared" ref="N4:N22" si="9">G4*(((I4-G4)/G4)-((D4-B4)/B4))</f>
        <v>370.0248830931169</v>
      </c>
      <c r="O4" s="57">
        <f t="shared" si="0"/>
        <v>193</v>
      </c>
      <c r="P4" s="30">
        <f t="shared" ref="P4:P22" si="10">I4-G4</f>
        <v>193</v>
      </c>
      <c r="Q4" s="31">
        <f t="shared" si="1"/>
        <v>0.53733471303964842</v>
      </c>
      <c r="R4" s="41" t="b">
        <f t="shared" si="2"/>
        <v>0</v>
      </c>
      <c r="S4" s="40">
        <f t="shared" ref="S4:S22" si="11">R4*I4</f>
        <v>0</v>
      </c>
    </row>
    <row r="5" spans="1:20" x14ac:dyDescent="0.25">
      <c r="A5" s="2" t="s">
        <v>7</v>
      </c>
      <c r="B5" s="27">
        <f>+'National Base Year'!E4</f>
        <v>549730</v>
      </c>
      <c r="C5" s="23">
        <f t="shared" si="3"/>
        <v>4.7146414647369506E-3</v>
      </c>
      <c r="D5" s="62">
        <f>+'National Current Year'!E8</f>
        <v>550552</v>
      </c>
      <c r="E5" s="22">
        <f t="shared" si="4"/>
        <v>4.4007111644905278E-3</v>
      </c>
      <c r="F5" s="24">
        <f t="shared" si="5"/>
        <v>1.4952795008458253E-3</v>
      </c>
      <c r="G5" s="68">
        <f>+'Local Base Year'!E4</f>
        <v>771</v>
      </c>
      <c r="H5" s="66">
        <f>G5/$G$23</f>
        <v>2.5363927954601528E-3</v>
      </c>
      <c r="I5" s="73">
        <f>+'Local Current Year'!E4</f>
        <v>664</v>
      </c>
      <c r="J5" s="71">
        <f t="shared" si="6"/>
        <v>1.821528602662614E-3</v>
      </c>
      <c r="K5" s="25">
        <f t="shared" ref="K5:K22" si="12">(I5/G5)-1</f>
        <v>-0.13878080415045391</v>
      </c>
      <c r="L5" s="26">
        <f t="shared" si="7"/>
        <v>56.235361997938348</v>
      </c>
      <c r="M5" s="26">
        <f t="shared" si="8"/>
        <v>-55.082501502786187</v>
      </c>
      <c r="N5" s="28">
        <f t="shared" si="9"/>
        <v>-108.15286049515218</v>
      </c>
      <c r="O5" s="57">
        <f t="shared" si="0"/>
        <v>-107.00000000000003</v>
      </c>
      <c r="P5" s="30">
        <f t="shared" si="10"/>
        <v>-107</v>
      </c>
      <c r="Q5" s="31">
        <f t="shared" si="1"/>
        <v>0.41391687265471627</v>
      </c>
      <c r="R5" s="41" t="b">
        <f t="shared" si="2"/>
        <v>0</v>
      </c>
      <c r="S5" s="40">
        <f t="shared" si="11"/>
        <v>0</v>
      </c>
    </row>
    <row r="6" spans="1:20" x14ac:dyDescent="0.25">
      <c r="A6" s="2" t="s">
        <v>8</v>
      </c>
      <c r="B6" s="27">
        <f>+'National Base Year'!E5</f>
        <v>6377394</v>
      </c>
      <c r="C6" s="23">
        <f t="shared" si="3"/>
        <v>5.4694352117156862E-2</v>
      </c>
      <c r="D6" s="62">
        <f>+'National Current Year'!E9</f>
        <v>7427016</v>
      </c>
      <c r="E6" s="22">
        <f t="shared" si="4"/>
        <v>5.9366149301155538E-2</v>
      </c>
      <c r="F6" s="24">
        <f t="shared" si="5"/>
        <v>0.16458478180899605</v>
      </c>
      <c r="G6" s="68">
        <f>+'Local Base Year'!E5</f>
        <v>14508</v>
      </c>
      <c r="H6" s="66">
        <f t="shared" ref="H6:H22" si="13">G6/$G$23</f>
        <v>4.7727609178386379E-2</v>
      </c>
      <c r="I6" s="73">
        <f>+'Local Current Year'!E5</f>
        <v>18463</v>
      </c>
      <c r="J6" s="71">
        <f t="shared" si="6"/>
        <v>5.0648919564698559E-2</v>
      </c>
      <c r="K6" s="25">
        <f t="shared" si="12"/>
        <v>0.27260821615660324</v>
      </c>
      <c r="L6" s="26">
        <f t="shared" si="7"/>
        <v>1058.1875899689878</v>
      </c>
      <c r="M6" s="26">
        <f t="shared" si="8"/>
        <v>1329.6084245159257</v>
      </c>
      <c r="N6" s="28">
        <f t="shared" si="9"/>
        <v>1567.2039855150863</v>
      </c>
      <c r="O6" s="83">
        <f t="shared" si="0"/>
        <v>3955</v>
      </c>
      <c r="P6" s="83">
        <f t="shared" si="10"/>
        <v>3955</v>
      </c>
      <c r="Q6" s="31">
        <f t="shared" si="1"/>
        <v>0.85316161079884456</v>
      </c>
      <c r="R6" s="41" t="b">
        <f t="shared" si="2"/>
        <v>0</v>
      </c>
      <c r="S6" s="40">
        <f t="shared" si="11"/>
        <v>0</v>
      </c>
    </row>
    <row r="7" spans="1:20" x14ac:dyDescent="0.25">
      <c r="A7" s="87" t="s">
        <v>9</v>
      </c>
      <c r="B7" s="59">
        <f>+'National Base Year'!E6</f>
        <v>12228090</v>
      </c>
      <c r="C7" s="44">
        <f t="shared" si="3"/>
        <v>0.1048715917787555</v>
      </c>
      <c r="D7" s="63">
        <f>+'National Current Year'!E10</f>
        <v>12705280</v>
      </c>
      <c r="E7" s="45">
        <f t="shared" si="4"/>
        <v>0.10155674222231181</v>
      </c>
      <c r="F7" s="46">
        <f t="shared" si="5"/>
        <v>3.9024083074298499E-2</v>
      </c>
      <c r="G7" s="69">
        <f>+'Local Base Year'!E6</f>
        <v>22993</v>
      </c>
      <c r="H7" s="67">
        <f t="shared" si="13"/>
        <v>7.5641088905337606E-2</v>
      </c>
      <c r="I7" s="74">
        <f>+'Local Current Year'!E6</f>
        <v>26265</v>
      </c>
      <c r="J7" s="72">
        <f t="shared" si="6"/>
        <v>7.2051880645984265E-2</v>
      </c>
      <c r="K7" s="45">
        <f t="shared" si="12"/>
        <v>0.14230417953290142</v>
      </c>
      <c r="L7" s="47">
        <f t="shared" si="7"/>
        <v>1677.0683247971419</v>
      </c>
      <c r="M7" s="47">
        <f t="shared" si="8"/>
        <v>-779.78758266979412</v>
      </c>
      <c r="N7" s="53">
        <f t="shared" si="9"/>
        <v>2374.7192578726517</v>
      </c>
      <c r="O7" s="84">
        <f t="shared" ref="O7" si="14">SUM(L7:N7)</f>
        <v>3271.9999999999995</v>
      </c>
      <c r="P7" s="84">
        <f t="shared" si="10"/>
        <v>3272</v>
      </c>
      <c r="Q7" s="55">
        <f t="shared" si="1"/>
        <v>0.7094741232271885</v>
      </c>
      <c r="R7" s="56" t="b">
        <f>IF(Q7&gt;1,(Q7-1)/Q7)</f>
        <v>0</v>
      </c>
      <c r="S7" s="40">
        <f t="shared" si="11"/>
        <v>0</v>
      </c>
    </row>
    <row r="8" spans="1:20" x14ac:dyDescent="0.25">
      <c r="A8" s="88" t="s">
        <v>10</v>
      </c>
      <c r="B8" s="60">
        <f>+'National Base Year'!E7</f>
        <v>5841233</v>
      </c>
      <c r="C8" s="48">
        <f t="shared" si="3"/>
        <v>5.0096082271278292E-2</v>
      </c>
      <c r="D8" s="63">
        <f>+'National Current Year'!E11</f>
        <v>5852363</v>
      </c>
      <c r="E8" s="49">
        <f t="shared" si="4"/>
        <v>4.6779521630565833E-2</v>
      </c>
      <c r="F8" s="50">
        <f t="shared" si="5"/>
        <v>1.9054196263015299E-3</v>
      </c>
      <c r="G8" s="69">
        <f>+'Local Base Year'!E7</f>
        <v>12812</v>
      </c>
      <c r="H8" s="67">
        <f t="shared" si="13"/>
        <v>4.2148202977218524E-2</v>
      </c>
      <c r="I8" s="74">
        <f>+'Local Current Year'!E7</f>
        <v>13733</v>
      </c>
      <c r="J8" s="72">
        <f t="shared" si="6"/>
        <v>3.7673271536695301E-2</v>
      </c>
      <c r="K8" s="51">
        <f t="shared" si="12"/>
        <v>7.1885732126131696E-2</v>
      </c>
      <c r="L8" s="52">
        <f t="shared" si="7"/>
        <v>934.484381216065</v>
      </c>
      <c r="M8" s="52">
        <f t="shared" si="8"/>
        <v>-910.07214496389008</v>
      </c>
      <c r="N8" s="53">
        <f t="shared" si="9"/>
        <v>896.58776374782519</v>
      </c>
      <c r="O8" s="58">
        <f t="shared" si="0"/>
        <v>921.00000000000011</v>
      </c>
      <c r="P8" s="54">
        <f t="shared" si="10"/>
        <v>921</v>
      </c>
      <c r="Q8" s="55">
        <f t="shared" si="1"/>
        <v>0.8053368273881516</v>
      </c>
      <c r="R8" s="56" t="b">
        <f t="shared" ref="R8:R21" si="15">IF(Q8&gt;1,(Q8-1)/Q8)</f>
        <v>0</v>
      </c>
      <c r="S8" s="40">
        <f t="shared" si="11"/>
        <v>0</v>
      </c>
    </row>
    <row r="9" spans="1:20" x14ac:dyDescent="0.25">
      <c r="A9" s="88" t="s">
        <v>11</v>
      </c>
      <c r="B9" s="60">
        <f>+'National Base Year'!E8</f>
        <v>15275495</v>
      </c>
      <c r="C9" s="48">
        <f t="shared" si="3"/>
        <v>0.13100700729700393</v>
      </c>
      <c r="D9" s="63">
        <f>+'National Current Year'!E12</f>
        <v>15626352</v>
      </c>
      <c r="E9" s="49">
        <f t="shared" si="4"/>
        <v>0.12490566142100817</v>
      </c>
      <c r="F9" s="50">
        <f t="shared" si="5"/>
        <v>2.2968617383593681E-2</v>
      </c>
      <c r="G9" s="69">
        <f>+'Local Base Year'!E8</f>
        <v>42785</v>
      </c>
      <c r="H9" s="67">
        <f t="shared" si="13"/>
        <v>0.14075170655481536</v>
      </c>
      <c r="I9" s="74">
        <f>+'Local Current Year'!E8</f>
        <v>49547</v>
      </c>
      <c r="J9" s="72">
        <f t="shared" si="6"/>
        <v>0.13592059890982611</v>
      </c>
      <c r="K9" s="51">
        <f t="shared" si="12"/>
        <v>0.15804604417436008</v>
      </c>
      <c r="L9" s="52">
        <f t="shared" si="7"/>
        <v>3120.6614307156838</v>
      </c>
      <c r="M9" s="52">
        <f t="shared" si="8"/>
        <v>-2137.9491359586232</v>
      </c>
      <c r="N9" s="53">
        <f t="shared" si="9"/>
        <v>5779.2877052429394</v>
      </c>
      <c r="O9" s="58">
        <f t="shared" si="0"/>
        <v>6762</v>
      </c>
      <c r="P9" s="54">
        <f t="shared" si="10"/>
        <v>6762</v>
      </c>
      <c r="Q9" s="55">
        <f t="shared" si="1"/>
        <v>1.0881860546872322</v>
      </c>
      <c r="R9" s="56">
        <f t="shared" si="15"/>
        <v>8.1039500834789432E-2</v>
      </c>
      <c r="S9" s="40">
        <f t="shared" si="11"/>
        <v>4015.2641478613118</v>
      </c>
      <c r="T9" s="38"/>
    </row>
    <row r="10" spans="1:20" x14ac:dyDescent="0.25">
      <c r="A10" s="87" t="s">
        <v>17</v>
      </c>
      <c r="B10" s="59">
        <f>+'National Base Year'!E9</f>
        <v>4439771</v>
      </c>
      <c r="C10" s="44">
        <f t="shared" si="3"/>
        <v>3.8076743948004727E-2</v>
      </c>
      <c r="D10" s="63">
        <f>+'National Current Year'!E13</f>
        <v>5237918</v>
      </c>
      <c r="E10" s="45">
        <f t="shared" si="4"/>
        <v>4.1868096421929075E-2</v>
      </c>
      <c r="F10" s="46">
        <f t="shared" si="5"/>
        <v>0.17977210986782888</v>
      </c>
      <c r="G10" s="69">
        <f>+'Local Base Year'!E9</f>
        <v>2653</v>
      </c>
      <c r="H10" s="67">
        <f t="shared" si="13"/>
        <v>8.7276914219919406E-3</v>
      </c>
      <c r="I10" s="74">
        <f>+'Local Current Year'!E9</f>
        <v>4173</v>
      </c>
      <c r="J10" s="72">
        <f t="shared" si="6"/>
        <v>1.1447648883902241E-2</v>
      </c>
      <c r="K10" s="45">
        <f t="shared" si="12"/>
        <v>0.57293629852996597</v>
      </c>
      <c r="L10" s="52">
        <f t="shared" si="7"/>
        <v>193.50507831456605</v>
      </c>
      <c r="M10" s="52">
        <f t="shared" si="8"/>
        <v>283.43032916478364</v>
      </c>
      <c r="N10" s="53">
        <f t="shared" si="9"/>
        <v>1043.0645925206502</v>
      </c>
      <c r="O10" s="84">
        <f t="shared" si="0"/>
        <v>1520</v>
      </c>
      <c r="P10" s="84">
        <f t="shared" si="10"/>
        <v>1520</v>
      </c>
      <c r="Q10" s="55">
        <f t="shared" si="1"/>
        <v>0.2734217665053994</v>
      </c>
      <c r="R10" s="56" t="b">
        <f t="shared" si="15"/>
        <v>0</v>
      </c>
      <c r="S10" s="40">
        <f t="shared" si="11"/>
        <v>0</v>
      </c>
      <c r="T10" s="38"/>
    </row>
    <row r="11" spans="1:20" x14ac:dyDescent="0.25">
      <c r="A11" s="88" t="s">
        <v>18</v>
      </c>
      <c r="B11" s="60">
        <f>+'National Base Year'!E10</f>
        <v>2722968</v>
      </c>
      <c r="C11" s="48">
        <f t="shared" si="3"/>
        <v>2.3352951157753526E-2</v>
      </c>
      <c r="D11" s="63">
        <f>+'National Current Year'!E14</f>
        <v>2794210</v>
      </c>
      <c r="E11" s="49">
        <f t="shared" si="4"/>
        <v>2.2334876892520741E-2</v>
      </c>
      <c r="F11" s="50">
        <f t="shared" si="5"/>
        <v>2.6163362918697475E-2</v>
      </c>
      <c r="G11" s="69">
        <f>+'Local Base Year'!E10</f>
        <v>14852</v>
      </c>
      <c r="H11" s="67">
        <f t="shared" si="13"/>
        <v>4.8859281190887408E-2</v>
      </c>
      <c r="I11" s="74">
        <f>+'Local Current Year'!E10</f>
        <v>15484</v>
      </c>
      <c r="J11" s="72">
        <f t="shared" si="6"/>
        <v>4.2476730246427584E-2</v>
      </c>
      <c r="K11" s="51">
        <f t="shared" si="12"/>
        <v>4.2553191489361764E-2</v>
      </c>
      <c r="L11" s="52">
        <f t="shared" si="7"/>
        <v>1083.278335140571</v>
      </c>
      <c r="M11" s="52">
        <f t="shared" si="8"/>
        <v>-694.70006907207528</v>
      </c>
      <c r="N11" s="53">
        <f t="shared" si="9"/>
        <v>243.42173393150415</v>
      </c>
      <c r="O11" s="58">
        <f t="shared" si="0"/>
        <v>631.99999999999989</v>
      </c>
      <c r="P11" s="54">
        <f t="shared" si="10"/>
        <v>632</v>
      </c>
      <c r="Q11" s="55">
        <f t="shared" si="1"/>
        <v>1.9018117024254442</v>
      </c>
      <c r="R11" s="56">
        <f t="shared" si="15"/>
        <v>0.47418558907558173</v>
      </c>
      <c r="S11" s="40">
        <f t="shared" si="11"/>
        <v>7342.2896612463073</v>
      </c>
      <c r="T11" s="38"/>
    </row>
    <row r="12" spans="1:20" x14ac:dyDescent="0.25">
      <c r="A12" s="88" t="s">
        <v>19</v>
      </c>
      <c r="B12" s="60">
        <f>+'National Base Year'!E11</f>
        <v>5629350</v>
      </c>
      <c r="C12" s="48">
        <f t="shared" si="3"/>
        <v>4.8278913156489467E-2</v>
      </c>
      <c r="D12" s="63">
        <f>+'National Current Year'!E15</f>
        <v>5933321</v>
      </c>
      <c r="E12" s="49">
        <f t="shared" si="4"/>
        <v>4.7426640839023572E-2</v>
      </c>
      <c r="F12" s="50">
        <f t="shared" si="5"/>
        <v>5.3997530798404858E-2</v>
      </c>
      <c r="G12" s="69">
        <f>+'Local Base Year'!E11</f>
        <v>26872</v>
      </c>
      <c r="H12" s="67">
        <f t="shared" si="13"/>
        <v>8.840200674397565E-2</v>
      </c>
      <c r="I12" s="74">
        <f>+'Local Current Year'!E11</f>
        <v>37490</v>
      </c>
      <c r="J12" s="72">
        <f t="shared" si="6"/>
        <v>0.10284504113527319</v>
      </c>
      <c r="K12" s="51">
        <f t="shared" si="12"/>
        <v>0.39513247990473355</v>
      </c>
      <c r="L12" s="52">
        <f t="shared" si="7"/>
        <v>1959.9956518918277</v>
      </c>
      <c r="M12" s="52">
        <f t="shared" si="8"/>
        <v>-508.97400427709437</v>
      </c>
      <c r="N12" s="53">
        <f t="shared" si="9"/>
        <v>9166.9783523852657</v>
      </c>
      <c r="O12" s="58">
        <f t="shared" si="0"/>
        <v>10618</v>
      </c>
      <c r="P12" s="54">
        <f t="shared" si="10"/>
        <v>10618</v>
      </c>
      <c r="Q12" s="55">
        <f t="shared" si="1"/>
        <v>2.1685078115557843</v>
      </c>
      <c r="R12" s="56">
        <f t="shared" si="15"/>
        <v>0.53885340201631304</v>
      </c>
      <c r="S12" s="40">
        <f t="shared" si="11"/>
        <v>20201.614041591576</v>
      </c>
      <c r="T12" s="38"/>
    </row>
    <row r="13" spans="1:20" x14ac:dyDescent="0.25">
      <c r="A13" s="88" t="s">
        <v>20</v>
      </c>
      <c r="B13" s="60">
        <f>+'National Base Year'!E12</f>
        <v>2062165</v>
      </c>
      <c r="C13" s="48">
        <f t="shared" si="3"/>
        <v>1.7685715926235197E-2</v>
      </c>
      <c r="D13" s="63">
        <f>+'National Current Year'!E16</f>
        <v>2245364</v>
      </c>
      <c r="E13" s="49">
        <f t="shared" si="4"/>
        <v>1.7947802247826019E-2</v>
      </c>
      <c r="F13" s="50">
        <f t="shared" si="5"/>
        <v>8.8838187050987782E-2</v>
      </c>
      <c r="G13" s="69">
        <f>+'Local Base Year'!E12</f>
        <v>7325</v>
      </c>
      <c r="H13" s="67">
        <f t="shared" si="13"/>
        <v>2.4097376428982648E-2</v>
      </c>
      <c r="I13" s="74">
        <f>+'Local Current Year'!E12</f>
        <v>8052</v>
      </c>
      <c r="J13" s="72">
        <f t="shared" si="6"/>
        <v>2.2088777573252061E-2</v>
      </c>
      <c r="K13" s="51">
        <f t="shared" si="12"/>
        <v>9.9249146757679263E-2</v>
      </c>
      <c r="L13" s="52">
        <f t="shared" si="7"/>
        <v>534.27240808676834</v>
      </c>
      <c r="M13" s="52">
        <f t="shared" si="8"/>
        <v>116.46731206171636</v>
      </c>
      <c r="N13" s="53">
        <f t="shared" si="9"/>
        <v>76.260279851515293</v>
      </c>
      <c r="O13" s="84">
        <f t="shared" si="0"/>
        <v>727</v>
      </c>
      <c r="P13" s="84">
        <f t="shared" si="10"/>
        <v>727</v>
      </c>
      <c r="Q13" s="55">
        <f t="shared" si="1"/>
        <v>1.2307232533681181</v>
      </c>
      <c r="R13" s="56">
        <f t="shared" si="15"/>
        <v>0.1874696465973956</v>
      </c>
      <c r="S13" s="40">
        <f t="shared" si="11"/>
        <v>1509.5055944022292</v>
      </c>
      <c r="T13" s="38"/>
    </row>
    <row r="14" spans="1:20" x14ac:dyDescent="0.25">
      <c r="A14" s="88" t="s">
        <v>12</v>
      </c>
      <c r="B14" s="60">
        <f>+'National Base Year'!E13</f>
        <v>8319145</v>
      </c>
      <c r="C14" s="48">
        <f t="shared" si="3"/>
        <v>7.1347363193129509E-2</v>
      </c>
      <c r="D14" s="63">
        <f>+'National Current Year'!E17</f>
        <v>9218587</v>
      </c>
      <c r="E14" s="49">
        <f t="shared" si="4"/>
        <v>7.3686661263109104E-2</v>
      </c>
      <c r="F14" s="50">
        <f t="shared" si="5"/>
        <v>0.10811712020886755</v>
      </c>
      <c r="G14" s="69">
        <f>+'Local Base Year'!E13</f>
        <v>32815</v>
      </c>
      <c r="H14" s="67">
        <f t="shared" si="13"/>
        <v>0.10795295665761986</v>
      </c>
      <c r="I14" s="74">
        <f>+'Local Current Year'!E13</f>
        <v>39928</v>
      </c>
      <c r="J14" s="72">
        <f t="shared" si="6"/>
        <v>0.10953312356492899</v>
      </c>
      <c r="K14" s="51">
        <f t="shared" si="12"/>
        <v>0.21676062776169425</v>
      </c>
      <c r="L14" s="52">
        <f t="shared" si="7"/>
        <v>2393.467450016014</v>
      </c>
      <c r="M14" s="52">
        <f t="shared" si="8"/>
        <v>1154.3958496379767</v>
      </c>
      <c r="N14" s="53">
        <f t="shared" si="9"/>
        <v>3565.1367003460095</v>
      </c>
      <c r="O14" s="84">
        <f t="shared" si="0"/>
        <v>7113</v>
      </c>
      <c r="P14" s="84">
        <f t="shared" si="10"/>
        <v>7113</v>
      </c>
      <c r="Q14" s="55">
        <f t="shared" si="1"/>
        <v>1.4864715226250351</v>
      </c>
      <c r="R14" s="56">
        <f t="shared" si="15"/>
        <v>0.327265955129736</v>
      </c>
      <c r="S14" s="40">
        <f t="shared" si="11"/>
        <v>13067.075056420099</v>
      </c>
      <c r="T14" s="38"/>
    </row>
    <row r="15" spans="1:20" x14ac:dyDescent="0.25">
      <c r="A15" s="88" t="s">
        <v>13</v>
      </c>
      <c r="B15" s="60">
        <f>+'National Base Year'!E14</f>
        <v>2155577</v>
      </c>
      <c r="C15" s="48">
        <f t="shared" si="3"/>
        <v>1.8486843913618108E-2</v>
      </c>
      <c r="D15" s="63">
        <f>+'National Current Year'!E18</f>
        <v>2347105</v>
      </c>
      <c r="E15" s="49">
        <f t="shared" si="4"/>
        <v>1.8761045601017781E-2</v>
      </c>
      <c r="F15" s="50">
        <f t="shared" si="5"/>
        <v>8.8852311933185435E-2</v>
      </c>
      <c r="G15" s="69">
        <f>+'Local Base Year'!E14</f>
        <v>8528</v>
      </c>
      <c r="H15" s="67">
        <f t="shared" si="13"/>
        <v>2.8054938728513858E-2</v>
      </c>
      <c r="I15" s="74">
        <f>+'Local Current Year'!E14</f>
        <v>10874</v>
      </c>
      <c r="J15" s="72">
        <f t="shared" si="6"/>
        <v>2.9830274134568169E-2</v>
      </c>
      <c r="K15" s="51">
        <f t="shared" si="12"/>
        <v>0.27509380863039401</v>
      </c>
      <c r="L15" s="52">
        <f t="shared" si="7"/>
        <v>622.0170779746021</v>
      </c>
      <c r="M15" s="52">
        <f t="shared" si="8"/>
        <v>135.71543819160306</v>
      </c>
      <c r="N15" s="53">
        <f t="shared" si="9"/>
        <v>1588.267483833795</v>
      </c>
      <c r="O15" s="84">
        <f t="shared" si="0"/>
        <v>2346</v>
      </c>
      <c r="P15" s="84">
        <f t="shared" si="10"/>
        <v>2346</v>
      </c>
      <c r="Q15" s="55">
        <f t="shared" si="1"/>
        <v>1.5900112802321575</v>
      </c>
      <c r="R15" s="56">
        <f t="shared" si="15"/>
        <v>0.37107364429893225</v>
      </c>
      <c r="S15" s="40">
        <f t="shared" si="11"/>
        <v>4035.0548081065895</v>
      </c>
      <c r="T15" s="38"/>
    </row>
    <row r="16" spans="1:20" x14ac:dyDescent="0.25">
      <c r="A16" s="88" t="s">
        <v>14</v>
      </c>
      <c r="B16" s="60">
        <f>+'National Base Year'!E15</f>
        <v>8784663</v>
      </c>
      <c r="C16" s="48">
        <f t="shared" si="3"/>
        <v>7.533977849769978E-2</v>
      </c>
      <c r="D16" s="63">
        <f>+'National Current Year'!E19</f>
        <v>9395739</v>
      </c>
      <c r="E16" s="49">
        <f t="shared" si="4"/>
        <v>7.510268515224551E-2</v>
      </c>
      <c r="F16" s="50">
        <f t="shared" si="5"/>
        <v>6.9561689503626845E-2</v>
      </c>
      <c r="G16" s="69">
        <f>+'Local Base Year'!E15</f>
        <v>23729</v>
      </c>
      <c r="H16" s="67">
        <f t="shared" si="13"/>
        <v>7.8062340653014234E-2</v>
      </c>
      <c r="I16" s="74">
        <f>+'Local Current Year'!E15</f>
        <v>23711</v>
      </c>
      <c r="J16" s="72">
        <f t="shared" si="6"/>
        <v>6.5045579364056083E-2</v>
      </c>
      <c r="K16" s="51">
        <f t="shared" si="12"/>
        <v>-7.5856546841412964E-4</v>
      </c>
      <c r="L16" s="52">
        <f t="shared" si="7"/>
        <v>1730.7508493502971</v>
      </c>
      <c r="M16" s="52">
        <f t="shared" si="8"/>
        <v>-80.121519118733346</v>
      </c>
      <c r="N16" s="53">
        <f t="shared" si="9"/>
        <v>-1668.6293302315635</v>
      </c>
      <c r="O16" s="84">
        <f t="shared" si="0"/>
        <v>-17.999999999999773</v>
      </c>
      <c r="P16" s="84">
        <f t="shared" si="10"/>
        <v>-18</v>
      </c>
      <c r="Q16" s="55">
        <f t="shared" si="1"/>
        <v>0.86608859899213964</v>
      </c>
      <c r="R16" s="56" t="b">
        <f t="shared" si="15"/>
        <v>0</v>
      </c>
      <c r="S16" s="40">
        <f t="shared" si="11"/>
        <v>0</v>
      </c>
      <c r="T16" s="38"/>
    </row>
    <row r="17" spans="1:20" x14ac:dyDescent="0.25">
      <c r="A17" s="88" t="s">
        <v>15</v>
      </c>
      <c r="B17" s="60">
        <f>+'National Base Year'!E16</f>
        <v>2666155</v>
      </c>
      <c r="C17" s="48">
        <f t="shared" si="3"/>
        <v>2.2865706645836585E-2</v>
      </c>
      <c r="D17" s="63">
        <f>+'National Current Year'!E20</f>
        <v>2891546</v>
      </c>
      <c r="E17" s="49">
        <f t="shared" si="4"/>
        <v>2.3112909888326493E-2</v>
      </c>
      <c r="F17" s="50">
        <f t="shared" si="5"/>
        <v>8.4537845699143466E-2</v>
      </c>
      <c r="G17" s="69">
        <f>+'Local Base Year'!E16</f>
        <v>3797</v>
      </c>
      <c r="H17" s="67">
        <f t="shared" si="13"/>
        <v>1.2491158812402335E-2</v>
      </c>
      <c r="I17" s="74">
        <f>+'Local Current Year'!E16</f>
        <v>4675</v>
      </c>
      <c r="J17" s="72">
        <f t="shared" si="6"/>
        <v>1.2824768399770663E-2</v>
      </c>
      <c r="K17" s="51">
        <f t="shared" si="12"/>
        <v>0.23123518567289958</v>
      </c>
      <c r="L17" s="52">
        <f t="shared" si="7"/>
        <v>276.94639365262242</v>
      </c>
      <c r="M17" s="52">
        <f t="shared" si="8"/>
        <v>44.043806467025512</v>
      </c>
      <c r="N17" s="53">
        <f t="shared" si="9"/>
        <v>557.00979988035203</v>
      </c>
      <c r="O17" s="58">
        <f t="shared" si="0"/>
        <v>878</v>
      </c>
      <c r="P17" s="54">
        <f t="shared" si="10"/>
        <v>878</v>
      </c>
      <c r="Q17" s="55">
        <f t="shared" si="1"/>
        <v>0.55487467660867729</v>
      </c>
      <c r="R17" s="56" t="b">
        <f t="shared" si="15"/>
        <v>0</v>
      </c>
      <c r="S17" s="40">
        <f t="shared" si="11"/>
        <v>0</v>
      </c>
      <c r="T17" s="38"/>
    </row>
    <row r="18" spans="1:20" x14ac:dyDescent="0.25">
      <c r="A18" s="88" t="s">
        <v>16</v>
      </c>
      <c r="B18" s="60">
        <f>+'National Base Year'!E17</f>
        <v>17966779</v>
      </c>
      <c r="C18" s="48">
        <f t="shared" si="3"/>
        <v>0.15408822742285319</v>
      </c>
      <c r="D18" s="63">
        <f>+'National Current Year'!E21</f>
        <v>19754770</v>
      </c>
      <c r="E18" s="49">
        <f t="shared" si="4"/>
        <v>0.15790522401324952</v>
      </c>
      <c r="F18" s="50">
        <f t="shared" si="5"/>
        <v>9.9516502095339465E-2</v>
      </c>
      <c r="G18" s="69">
        <f>+'Local Base Year'!E17</f>
        <v>39404</v>
      </c>
      <c r="H18" s="67">
        <f t="shared" si="13"/>
        <v>0.12962908133892589</v>
      </c>
      <c r="I18" s="74">
        <f>+'Local Current Year'!E17</f>
        <v>48823</v>
      </c>
      <c r="J18" s="72">
        <f t="shared" si="6"/>
        <v>0.13393447434909156</v>
      </c>
      <c r="K18" s="51">
        <f t="shared" si="12"/>
        <v>0.23903664602578423</v>
      </c>
      <c r="L18" s="52">
        <f t="shared" si="7"/>
        <v>2874.0573335496274</v>
      </c>
      <c r="M18" s="52">
        <f t="shared" si="8"/>
        <v>1047.2909150151268</v>
      </c>
      <c r="N18" s="53">
        <f t="shared" si="9"/>
        <v>5497.6517514352454</v>
      </c>
      <c r="O18" s="84">
        <f t="shared" si="0"/>
        <v>9419</v>
      </c>
      <c r="P18" s="84">
        <f t="shared" si="10"/>
        <v>9419</v>
      </c>
      <c r="Q18" s="55">
        <f t="shared" si="1"/>
        <v>0.8481953348031942</v>
      </c>
      <c r="R18" s="56" t="b">
        <f t="shared" si="15"/>
        <v>0</v>
      </c>
      <c r="S18" s="40">
        <f t="shared" si="11"/>
        <v>0</v>
      </c>
      <c r="T18" s="38"/>
    </row>
    <row r="19" spans="1:20" x14ac:dyDescent="0.25">
      <c r="A19" s="88" t="s">
        <v>21</v>
      </c>
      <c r="B19" s="60">
        <f>+'National Base Year'!E18</f>
        <v>2164290</v>
      </c>
      <c r="C19" s="48">
        <f t="shared" si="3"/>
        <v>1.8561569089763221E-2</v>
      </c>
      <c r="D19" s="63">
        <f>+'National Current Year'!E22</f>
        <v>2406584</v>
      </c>
      <c r="E19" s="49">
        <f t="shared" si="4"/>
        <v>1.9236477348341798E-2</v>
      </c>
      <c r="F19" s="50">
        <f t="shared" si="5"/>
        <v>0.11195080141755498</v>
      </c>
      <c r="G19" s="69">
        <f>+'Local Base Year'!E18</f>
        <v>5271</v>
      </c>
      <c r="H19" s="67">
        <f t="shared" si="13"/>
        <v>1.7340241796200345E-2</v>
      </c>
      <c r="I19" s="74">
        <f>+'Local Current Year'!E18</f>
        <v>6758</v>
      </c>
      <c r="J19" s="72">
        <f t="shared" si="6"/>
        <v>1.8538991410834253E-2</v>
      </c>
      <c r="K19" s="51">
        <f t="shared" si="12"/>
        <v>0.28210965661164855</v>
      </c>
      <c r="L19" s="52">
        <f t="shared" si="7"/>
        <v>384.45731918434893</v>
      </c>
      <c r="M19" s="52">
        <f t="shared" si="8"/>
        <v>205.63535508758321</v>
      </c>
      <c r="N19" s="53">
        <f t="shared" si="9"/>
        <v>896.90732572806792</v>
      </c>
      <c r="O19" s="58">
        <f t="shared" si="0"/>
        <v>1487</v>
      </c>
      <c r="P19" s="54">
        <f t="shared" si="10"/>
        <v>1487</v>
      </c>
      <c r="Q19" s="55">
        <f t="shared" si="1"/>
        <v>0.96374149357612671</v>
      </c>
      <c r="R19" s="56" t="b">
        <f t="shared" si="15"/>
        <v>0</v>
      </c>
      <c r="S19" s="40">
        <f t="shared" si="11"/>
        <v>0</v>
      </c>
      <c r="T19" s="38"/>
    </row>
    <row r="20" spans="1:20" x14ac:dyDescent="0.25">
      <c r="A20" s="88" t="s">
        <v>22</v>
      </c>
      <c r="B20" s="60">
        <f>+'National Base Year'!E19</f>
        <v>12732039</v>
      </c>
      <c r="C20" s="48">
        <f t="shared" si="3"/>
        <v>0.10919360231395045</v>
      </c>
      <c r="D20" s="63">
        <f>+'National Current Year'!E23</f>
        <v>13924821</v>
      </c>
      <c r="E20" s="49">
        <f t="shared" si="4"/>
        <v>0.11130486355191183</v>
      </c>
      <c r="F20" s="50">
        <f t="shared" si="5"/>
        <v>9.3683501911987488E-2</v>
      </c>
      <c r="G20" s="69">
        <f>+'Local Base Year'!E19</f>
        <v>34557</v>
      </c>
      <c r="H20" s="67">
        <f t="shared" si="13"/>
        <v>0.11368369109301751</v>
      </c>
      <c r="I20" s="74">
        <f>+'Local Current Year'!E19</f>
        <v>42142</v>
      </c>
      <c r="J20" s="72">
        <f t="shared" si="6"/>
        <v>0.11560671441778295</v>
      </c>
      <c r="K20" s="51">
        <f t="shared" si="12"/>
        <v>0.21949243279219832</v>
      </c>
      <c r="L20" s="52">
        <f t="shared" si="7"/>
        <v>2520.5258165535092</v>
      </c>
      <c r="M20" s="52">
        <f t="shared" si="8"/>
        <v>716.89495901904456</v>
      </c>
      <c r="N20" s="53">
        <f t="shared" si="9"/>
        <v>4347.5792244274471</v>
      </c>
      <c r="O20" s="84">
        <f t="shared" si="0"/>
        <v>7585.0000000000009</v>
      </c>
      <c r="P20" s="84">
        <f t="shared" si="10"/>
        <v>7585</v>
      </c>
      <c r="Q20" s="55">
        <f t="shared" si="1"/>
        <v>1.0386492622927008</v>
      </c>
      <c r="R20" s="56">
        <f t="shared" si="15"/>
        <v>3.721108144571051E-2</v>
      </c>
      <c r="S20" s="40">
        <f t="shared" si="11"/>
        <v>1568.1493942851323</v>
      </c>
      <c r="T20" s="38"/>
    </row>
    <row r="21" spans="1:20" ht="15" customHeight="1" x14ac:dyDescent="0.25">
      <c r="A21" s="88" t="s">
        <v>23</v>
      </c>
      <c r="B21" s="60">
        <f>+'National Base Year'!E20</f>
        <v>4245874</v>
      </c>
      <c r="C21" s="48">
        <f t="shared" si="3"/>
        <v>3.6413827905423642E-2</v>
      </c>
      <c r="D21" s="63">
        <f>+'National Current Year'!E24</f>
        <v>4478886</v>
      </c>
      <c r="E21" s="49">
        <f t="shared" si="4"/>
        <v>3.5800948184150312E-2</v>
      </c>
      <c r="F21" s="50">
        <f t="shared" si="5"/>
        <v>5.4879631378604188E-2</v>
      </c>
      <c r="G21" s="69">
        <f>+'Local Base Year'!E20</f>
        <v>8954</v>
      </c>
      <c r="H21" s="67">
        <f t="shared" si="13"/>
        <v>2.9456369767250596E-2</v>
      </c>
      <c r="I21" s="74">
        <f>+'Local Current Year'!E20</f>
        <v>11531</v>
      </c>
      <c r="J21" s="72">
        <f t="shared" si="6"/>
        <v>3.1632599875455726E-2</v>
      </c>
      <c r="K21" s="51">
        <f t="shared" si="12"/>
        <v>0.28780433325887866</v>
      </c>
      <c r="L21" s="52">
        <f t="shared" si="7"/>
        <v>653.088756588249</v>
      </c>
      <c r="M21" s="52">
        <f t="shared" si="8"/>
        <v>-161.69653722422638</v>
      </c>
      <c r="N21" s="53">
        <f t="shared" si="9"/>
        <v>2085.6077806359776</v>
      </c>
      <c r="O21" s="84">
        <f t="shared" si="0"/>
        <v>2577</v>
      </c>
      <c r="P21" s="84">
        <f t="shared" si="10"/>
        <v>2577</v>
      </c>
      <c r="Q21" s="55">
        <f t="shared" si="1"/>
        <v>0.88356877345109019</v>
      </c>
      <c r="R21" s="56" t="b">
        <f t="shared" si="15"/>
        <v>0</v>
      </c>
      <c r="S21" s="40">
        <f t="shared" si="11"/>
        <v>0</v>
      </c>
      <c r="T21" s="38"/>
    </row>
    <row r="22" spans="1:20" x14ac:dyDescent="0.25">
      <c r="A22" s="2" t="s">
        <v>24</v>
      </c>
      <c r="B22" s="27">
        <f>+'National Base Year'!E21</f>
        <v>235461</v>
      </c>
      <c r="C22" s="22">
        <f t="shared" si="3"/>
        <v>2.0193807758871214E-3</v>
      </c>
      <c r="D22" s="62">
        <f>+'National Current Year'!E25</f>
        <v>271494</v>
      </c>
      <c r="E22" s="22">
        <f t="shared" si="4"/>
        <v>2.1701250324986402E-3</v>
      </c>
      <c r="F22" s="24">
        <f t="shared" si="5"/>
        <v>0.15303171225808088</v>
      </c>
      <c r="G22" s="68">
        <f>+'Local Base Year'!E21</f>
        <v>155</v>
      </c>
      <c r="H22" s="66">
        <f t="shared" si="13"/>
        <v>5.0991035446993997E-4</v>
      </c>
      <c r="I22" s="73">
        <f>+'Local Current Year'!E21</f>
        <v>797</v>
      </c>
      <c r="J22" s="71">
        <f t="shared" si="6"/>
        <v>2.1863829763887096E-3</v>
      </c>
      <c r="K22" s="25">
        <f t="shared" si="12"/>
        <v>4.1419354838709674</v>
      </c>
      <c r="L22" s="26">
        <f t="shared" si="7"/>
        <v>11.305422969754142</v>
      </c>
      <c r="M22" s="26">
        <f t="shared" si="8"/>
        <v>12.414492430248407</v>
      </c>
      <c r="N22" s="28">
        <f t="shared" si="9"/>
        <v>618.28008459999739</v>
      </c>
      <c r="O22" s="83">
        <f t="shared" si="0"/>
        <v>642</v>
      </c>
      <c r="P22" s="83">
        <f t="shared" si="10"/>
        <v>642</v>
      </c>
      <c r="Q22" s="31">
        <f t="shared" si="1"/>
        <v>1.0074917083792865</v>
      </c>
      <c r="R22" s="41">
        <f t="shared" ref="R22" si="16">IF(Q22&gt;1,Q22-1/Q22)</f>
        <v>1.4927708414798513E-2</v>
      </c>
      <c r="S22" s="20">
        <f t="shared" si="11"/>
        <v>11.897383606594415</v>
      </c>
      <c r="T22" s="38"/>
    </row>
    <row r="23" spans="1:20" ht="15.75" x14ac:dyDescent="0.25">
      <c r="A23" t="s">
        <v>25</v>
      </c>
      <c r="B23" s="75">
        <f>SUM(B3:B22)</f>
        <v>116600595</v>
      </c>
      <c r="C23" s="76">
        <f>SUM(C3:C22)</f>
        <v>1</v>
      </c>
      <c r="D23" s="77">
        <f>SUM(D3:D22)</f>
        <v>125105234</v>
      </c>
      <c r="E23" s="76">
        <f>SUM(E3:E22)</f>
        <v>1</v>
      </c>
      <c r="F23" s="78"/>
      <c r="G23" s="79">
        <f>SUM(G3:G22)</f>
        <v>303975</v>
      </c>
      <c r="H23" s="80">
        <f>SUM(H3:H22)</f>
        <v>0.99999999999999989</v>
      </c>
      <c r="I23" s="81">
        <f>SUM(I3:I22)</f>
        <v>364529</v>
      </c>
      <c r="J23" s="82">
        <f>SUM(J3:J22)</f>
        <v>1</v>
      </c>
      <c r="K23" s="14"/>
      <c r="S23" s="38"/>
      <c r="T23" s="38"/>
    </row>
    <row r="24" spans="1:20" x14ac:dyDescent="0.25">
      <c r="R24" s="38" t="s">
        <v>43</v>
      </c>
      <c r="S24" s="37">
        <f>SUM(S7:S21)</f>
        <v>51738.952703913244</v>
      </c>
      <c r="T24" s="36">
        <f>S24/I23</f>
        <v>0.14193370816564183</v>
      </c>
    </row>
    <row r="25" spans="1:20" x14ac:dyDescent="0.25">
      <c r="O25" s="15"/>
      <c r="P25" s="16"/>
      <c r="R25" s="38" t="s">
        <v>46</v>
      </c>
      <c r="S25" s="39">
        <f>I23/S24</f>
        <v>7.04554268978137</v>
      </c>
    </row>
    <row r="26" spans="1:20" x14ac:dyDescent="0.25">
      <c r="C26" s="17"/>
      <c r="E26" s="17"/>
      <c r="F26" s="17"/>
      <c r="O26" s="43" t="s">
        <v>55</v>
      </c>
      <c r="P26" s="38" t="s">
        <v>56</v>
      </c>
      <c r="Q26" s="42">
        <v>1004108</v>
      </c>
      <c r="R26" s="38" t="s">
        <v>47</v>
      </c>
      <c r="S26" s="39">
        <f>Q26/G23</f>
        <v>3.303258491652274</v>
      </c>
    </row>
    <row r="27" spans="1:20" x14ac:dyDescent="0.25">
      <c r="B27" s="1"/>
    </row>
    <row r="30" spans="1:20" x14ac:dyDescent="0.25">
      <c r="S30" s="20"/>
    </row>
  </sheetData>
  <pageMargins left="0.7" right="0.7" top="0.75" bottom="0.75" header="0.3" footer="0.3"/>
  <pageSetup orientation="portrait" r:id="rId1"/>
  <headerFooter>
    <oddHeader>&amp;C&amp;"-,Bold"&amp;12&amp;KC00000Five Year Shift Share Analysis- Fairfield County CT
2013-2017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"/>
  <sheetViews>
    <sheetView topLeftCell="G1" workbookViewId="0">
      <selection activeCell="X4" sqref="X4"/>
    </sheetView>
  </sheetViews>
  <sheetFormatPr defaultRowHeight="15" x14ac:dyDescent="0.25"/>
  <cols>
    <col min="23" max="23" width="10.5703125" customWidth="1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56A6-F5C6-429B-857A-DBDCF00DE674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National Base Year</vt:lpstr>
      <vt:lpstr>National Current Year</vt:lpstr>
      <vt:lpstr>Local Base Year</vt:lpstr>
      <vt:lpstr>Local Current Year</vt:lpstr>
      <vt:lpstr>Shift Share</vt:lpstr>
      <vt:lpstr>Comparison Chart</vt:lpstr>
      <vt:lpstr>Sheet9</vt:lpstr>
      <vt:lpstr>'Shift Share'!Print_Area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Gniazdowski</dc:creator>
  <cp:lastModifiedBy>Stanley Gniazdowski</cp:lastModifiedBy>
  <cp:lastPrinted>2017-06-12T15:25:08Z</cp:lastPrinted>
  <dcterms:created xsi:type="dcterms:W3CDTF">2017-06-12T13:33:23Z</dcterms:created>
  <dcterms:modified xsi:type="dcterms:W3CDTF">2019-04-28T18:35:26Z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96e0bba10a1840689e9f47e7c53c8e43</vt:lpwstr>
  </property>
</Properties>
</file>